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<sst xmlns="http://schemas.openxmlformats.org/spreadsheetml/2006/main" count="3788" uniqueCount="2995">
  <si>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</si>
  <si>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</si>
  <si>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</si>
  <si>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</si>
  <si>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</si>
  <si>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</si>
  <si>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</si>
  <si>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</si>
  <si>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</si>
  <si>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</si>
  <si>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</si>
  <si>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</si>
  <si>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</si>
  <si>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</si>
  <si>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</si>
  <si>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</si>
  <si>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</si>
  <si>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</si>
  <si>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</si>
  <si>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</si>
  <si>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</si>
  <si>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</si>
  <si>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</si>
  <si>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</si>
  <si>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</si>
  <si>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</si>
  <si>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</si>
  <si>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</si>
  <si>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</si>
  <si>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</si>
  <si>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</si>
  <si>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</si>
  <si>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</si>
  <si>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</si>
  <si>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</si>
  <si>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</si>
  <si>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</si>
  <si>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</si>
  <si>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</si>
  <si>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</si>
  <si>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</si>
  <si>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</si>
  <si>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</si>
  <si>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</si>
  <si>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</si>
  <si>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</si>
  <si>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</si>
  <si>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</si>
  <si>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</si>
  <si>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</si>
  <si>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</si>
  <si>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</si>
  <si>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</si>
  <si>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</si>
  <si>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</si>
  <si>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</si>
  <si>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</si>
  <si>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</si>
  <si>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</si>
  <si>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</si>
  <si>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</si>
  <si>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</si>
  <si>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</si>
  <si>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</si>
  <si>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</si>
  <si>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</si>
  <si>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</si>
  <si>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</si>
  <si>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</si>
  <si>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</si>
  <si>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</si>
  <si>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</si>
  <si>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</si>
  <si>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</si>
  <si>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</si>
  <si>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</si>
  <si>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</si>
  <si>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</si>
  <si>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</si>
  <si>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</si>
  <si>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</si>
  <si>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</si>
  <si>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</si>
  <si>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</si>
  <si>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</si>
  <si>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</si>
  <si>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</si>
  <si>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</si>
  <si>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</si>
  <si>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</si>
  <si>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</si>
  <si>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</si>
  <si>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</si>
  <si>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</si>
  <si>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</si>
  <si>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</si>
  <si>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</si>
  <si>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</si>
  <si>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</si>
  <si>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</si>
  <si>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</si>
  <si>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</si>
  <si>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</si>
  <si>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</si>
  <si>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</si>
  <si>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</si>
  <si>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</si>
  <si>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</si>
  <si>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</si>
  <si>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</si>
  <si>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</si>
  <si>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</si>
  <si>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</si>
  <si>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</si>
  <si>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</si>
  <si>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</si>
  <si>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</si>
  <si>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</si>
  <si>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</si>
  <si>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</si>
  <si>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</si>
  <si>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</si>
  <si>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</si>
  <si>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</si>
  <si>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</si>
  <si>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</si>
  <si>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</si>
  <si>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</si>
  <si>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</si>
  <si>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</si>
  <si>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</si>
  <si>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</si>
  <si>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</si>
  <si>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</si>
  <si>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</si>
  <si>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</si>
  <si>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</si>
  <si>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</si>
  <si>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</si>
  <si>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</si>
  <si>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</si>
  <si>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</si>
  <si>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</si>
  <si>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</si>
  <si>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</si>
  <si>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</si>
  <si>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</si>
  <si>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</si>
  <si>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</si>
  <si>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</si>
  <si>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</si>
  <si>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</si>
  <si>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</si>
  <si>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</si>
  <si>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</si>
  <si>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</si>
  <si>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</si>
  <si>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</si>
  <si>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</si>
  <si>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</si>
  <si>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</si>
  <si>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</si>
  <si>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</si>
  <si>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</si>
  <si>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</si>
  <si>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</si>
  <si>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</si>
  <si>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</si>
  <si>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</si>
  <si>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</si>
  <si>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</si>
  <si>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</si>
  <si>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</si>
  <si>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</si>
  <si>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</si>
  <si>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</si>
  <si>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</si>
  <si>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</si>
  <si>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</si>
  <si>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</si>
  <si>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</si>
  <si>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</si>
  <si>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</si>
  <si>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</si>
  <si>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</si>
  <si>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</si>
  <si>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</si>
  <si>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</si>
  <si>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</si>
  <si>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</si>
  <si>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</si>
  <si>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</si>
  <si>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</si>
  <si>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</si>
  <si>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</si>
  <si>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</si>
  <si>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</si>
  <si>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</si>
  <si>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</si>
  <si>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</si>
  <si>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</si>
  <si>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</si>
  <si>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</si>
  <si>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</si>
  <si>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</si>
  <si>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</si>
  <si>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</si>
  <si>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</si>
  <si>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</si>
  <si>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</si>
  <si>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</si>
  <si>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</si>
  <si>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</si>
  <si>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</si>
  <si>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</si>
  <si>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</si>
  <si>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</si>
  <si>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</si>
  <si>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</si>
  <si>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</si>
  <si>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</si>
  <si>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</si>
  <si>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</si>
  <si>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</si>
  <si>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</si>
  <si>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</si>
  <si>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</si>
  <si>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</si>
  <si>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</si>
  <si>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</si>
  <si>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</si>
  <si>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</si>
  <si>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</si>
  <si>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</si>
  <si>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</si>
  <si>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</si>
  <si>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</si>
  <si>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</si>
  <si>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</si>
  <si>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</si>
  <si>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</si>
  <si>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</si>
  <si>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</si>
  <si>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</si>
  <si>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</si>
  <si>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</si>
  <si>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</si>
  <si>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</si>
  <si>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</si>
  <si>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</si>
  <si>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</si>
  <si>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</si>
  <si>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</si>
  <si>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</si>
  <si>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</si>
  <si>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</si>
  <si>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</si>
  <si>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</si>
  <si>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</si>
  <si>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</si>
  <si>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</si>
  <si>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</si>
  <si>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</si>
  <si>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</si>
  <si>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</si>
  <si>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</si>
  <si>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</si>
  <si>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</si>
  <si>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</si>
  <si>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</si>
  <si>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</si>
  <si>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</si>
  <si>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</si>
  <si>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</si>
  <si>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</si>
  <si>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</si>
  <si>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</si>
  <si>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</si>
  <si>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</si>
  <si>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</si>
  <si>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</si>
  <si>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</si>
  <si>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</si>
  <si>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</si>
  <si>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</si>
  <si>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</si>
  <si>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</si>
  <si>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</si>
  <si>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</si>
  <si>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</si>
  <si>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</si>
  <si>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</si>
  <si>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</si>
  <si>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</si>
  <si>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</si>
  <si>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</si>
  <si>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</si>
  <si>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</si>
  <si>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</si>
  <si>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</si>
  <si>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</si>
  <si>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</si>
  <si>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</si>
  <si>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</si>
  <si>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</si>
  <si>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</si>
  <si>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</si>
  <si>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</si>
  <si>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</si>
  <si>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</si>
  <si>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</si>
  <si>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</si>
  <si>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</si>
  <si>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</si>
  <si>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</si>
  <si>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</si>
  <si>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</si>
  <si>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</si>
  <si>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</si>
  <si>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</si>
  <si>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</si>
  <si>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</si>
  <si>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</si>
  <si>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</si>
  <si>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</si>
  <si>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</si>
  <si>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</si>
  <si>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</si>
  <si>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</si>
  <si>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</si>
  <si>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</si>
  <si>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</si>
  <si>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</si>
  <si>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</si>
  <si>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</si>
  <si>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</si>
  <si>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</si>
  <si>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</si>
  <si>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</si>
  <si>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</si>
  <si>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</si>
  <si>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</si>
  <si>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</si>
  <si>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</si>
  <si>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</si>
  <si>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</si>
  <si>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</si>
  <si>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</si>
  <si>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</si>
  <si>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</si>
  <si>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</si>
  <si>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</si>
  <si>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</si>
  <si>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</si>
  <si>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</si>
  <si>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</si>
  <si>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</si>
  <si>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</si>
  <si>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</si>
  <si>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</si>
  <si>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</si>
  <si>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</si>
  <si>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</si>
  <si>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</si>
  <si>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</si>
  <si>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</si>
  <si>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</si>
  <si>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</si>
  <si>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</si>
  <si>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</si>
  <si>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</si>
  <si>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</si>
  <si>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</si>
  <si>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</si>
  <si>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</si>
  <si>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</si>
  <si>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</si>
  <si>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</si>
  <si>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</si>
  <si>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</si>
  <si>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</si>
  <si>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</si>
  <si>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</si>
  <si>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</si>
  <si>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</si>
  <si>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</si>
  <si>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</si>
  <si>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</si>
  <si>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</si>
  <si>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</si>
  <si>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</si>
  <si>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</si>
  <si>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</si>
  <si>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</si>
  <si>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</si>
  <si>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</si>
  <si>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</si>
  <si>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</si>
  <si>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</si>
  <si>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</si>
  <si>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</si>
  <si>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</si>
  <si>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</si>
  <si>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</si>
  <si>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</si>
  <si>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</si>
  <si>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</si>
  <si>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</si>
  <si>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</si>
  <si>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</si>
  <si>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</si>
  <si>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</si>
  <si>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</si>
  <si>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</si>
  <si>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</si>
  <si>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</si>
  <si>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</si>
  <si>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</si>
  <si>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</si>
  <si>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</si>
  <si>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</si>
  <si>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</si>
  <si>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</si>
  <si>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</si>
  <si>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</si>
  <si>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</si>
  <si>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</si>
  <si>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</si>
  <si>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</si>
  <si>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</si>
  <si>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</si>
  <si>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</si>
  <si>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</si>
  <si>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</si>
  <si>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</si>
  <si>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</si>
  <si>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</si>
  <si>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</si>
  <si>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</si>
  <si>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</si>
  <si>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</si>
  <si>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</si>
  <si>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</si>
  <si>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</si>
  <si>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</si>
  <si>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</si>
  <si>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</si>
  <si>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</si>
  <si>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</si>
  <si>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</si>
  <si>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</si>
  <si>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</si>
  <si>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</si>
  <si>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</si>
  <si>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</si>
  <si>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</si>
  <si>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</si>
  <si>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</si>
  <si>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</si>
  <si>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</si>
  <si>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</si>
  <si>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</si>
  <si>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</si>
  <si>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</si>
  <si>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</si>
  <si>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</si>
  <si>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</si>
  <si>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</si>
  <si>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</si>
  <si>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</si>
  <si>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</si>
  <si>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</si>
  <si>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</si>
  <si>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</si>
  <si>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</si>
  <si>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</si>
  <si>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</si>
  <si>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</si>
  <si>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</si>
  <si>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</si>
  <si>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</si>
  <si>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</si>
  <si>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</si>
  <si>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</si>
  <si>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</si>
  <si>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</si>
  <si>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</si>
  <si>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</si>
  <si>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</si>
  <si>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</si>
  <si>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</si>
  <si>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</si>
  <si>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</si>
  <si>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</si>
  <si>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</si>
  <si>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</si>
  <si>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</si>
  <si>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</si>
  <si>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</si>
  <si>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</si>
  <si>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</si>
  <si>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</si>
  <si>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</si>
  <si>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</si>
  <si>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</si>
  <si>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</si>
  <si>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</si>
  <si>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</si>
  <si>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</si>
  <si>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</si>
  <si>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</si>
  <si>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</si>
  <si>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</si>
  <si>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</si>
  <si>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</si>
  <si>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</si>
  <si>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</si>
  <si>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</si>
  <si>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</si>
  <si>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</si>
  <si>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</si>
  <si>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</si>
  <si>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</si>
  <si>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</si>
  <si>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</si>
  <si>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</si>
  <si>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</si>
  <si>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</si>
  <si>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</si>
  <si>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</si>
  <si>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</si>
  <si>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</si>
  <si>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</si>
  <si>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</si>
  <si>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</si>
  <si>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</si>
  <si>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</si>
  <si>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</si>
  <si>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</si>
  <si>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</si>
  <si>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</si>
  <si>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</si>
  <si>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</si>
  <si>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</si>
  <si>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</si>
  <si>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</si>
  <si>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</si>
  <si>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</si>
  <si>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</si>
  <si>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</si>
  <si>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</si>
  <si>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</si>
  <si>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</si>
  <si>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</si>
  <si>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</si>
  <si>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</si>
  <si>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</si>
  <si>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</si>
  <si>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</si>
  <si>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</si>
  <si>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</si>
  <si>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</si>
  <si>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</si>
  <si>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</si>
  <si>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</si>
  <si>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</si>
  <si>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</si>
  <si>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</si>
  <si>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</si>
  <si>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</si>
  <si>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</si>
  <si>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</si>
  <si>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</si>
  <si>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</si>
  <si>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</si>
  <si>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</si>
  <si>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</si>
  <si>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</si>
  <si>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</si>
  <si>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</si>
  <si>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</si>
  <si>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</si>
  <si>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</si>
  <si>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</si>
  <si>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</si>
  <si>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</si>
  <si>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</si>
  <si>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</si>
  <si>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</si>
  <si>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</si>
  <si>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</si>
  <si>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</si>
  <si>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</si>
  <si>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</si>
  <si>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</si>
  <si>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</si>
  <si>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</si>
  <si>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</si>
  <si>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</si>
  <si>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</si>
  <si>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</si>
  <si>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</si>
  <si>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</si>
  <si>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</si>
  <si>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</si>
  <si>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</si>
  <si>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</si>
  <si>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</si>
  <si>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</si>
  <si>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</si>
  <si>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</si>
  <si>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</si>
  <si>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</si>
  <si>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</si>
  <si>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</si>
  <si>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</si>
  <si>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</si>
  <si>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</si>
  <si>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</si>
  <si>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</si>
  <si>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</si>
  <si>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</si>
  <si>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</si>
  <si>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</si>
  <si>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</si>
  <si>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</si>
  <si>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</si>
  <si>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</si>
  <si>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</si>
  <si>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</si>
  <si>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</si>
  <si>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</si>
  <si>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</si>
  <si>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</si>
  <si>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</si>
  <si>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</si>
  <si>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</si>
  <si>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</si>
  <si>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</si>
  <si>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</si>
  <si>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</si>
  <si>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</si>
  <si>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</si>
  <si>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</si>
  <si>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</si>
  <si>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</si>
  <si>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</si>
  <si>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</si>
  <si>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</si>
  <si>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</si>
  <si>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</si>
  <si>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</si>
  <si>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</si>
  <si>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</si>
  <si>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</si>
  <si>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</si>
  <si>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</si>
  <si>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</si>
  <si>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</si>
  <si>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</si>
  <si>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</si>
  <si>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</si>
  <si>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</si>
  <si>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</si>
  <si>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</si>
  <si>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</si>
  <si>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</si>
  <si>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</si>
  <si>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</si>
  <si>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</si>
  <si>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</si>
  <si>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</si>
  <si>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</si>
  <si>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</si>
  <si>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</si>
  <si>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</si>
  <si>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</si>
  <si>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</si>
  <si>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</si>
  <si>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</si>
  <si>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</si>
  <si>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</si>
  <si>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</si>
  <si>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</si>
  <si>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</si>
  <si>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</si>
  <si>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</si>
  <si>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</si>
  <si>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</si>
  <si>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</si>
  <si>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</si>
  <si>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</si>
  <si>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</si>
  <si>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</si>
  <si>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</si>
  <si>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</si>
  <si>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</si>
  <si>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</si>
  <si>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</si>
  <si>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</si>
  <si>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</si>
  <si>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</si>
  <si>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</si>
  <si>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</si>
  <si>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</si>
  <si>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</si>
  <si>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</si>
  <si>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</si>
  <si>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</si>
  <si>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</si>
  <si>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</si>
  <si>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</si>
  <si>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</si>
  <si>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</si>
  <si>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</si>
  <si>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</si>
  <si>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</si>
  <si>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</si>
  <si>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</si>
  <si>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</si>
  <si>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</si>
  <si>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</si>
  <si>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</si>
  <si>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</si>
  <si>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</si>
  <si>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</si>
  <si>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</si>
  <si>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</si>
  <si>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</si>
  <si>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</si>
  <si>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</si>
  <si>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</si>
  <si>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</si>
  <si>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</si>
  <si>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</si>
  <si>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</si>
  <si>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</si>
  <si>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</si>
  <si>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</si>
  <si>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</si>
  <si>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</si>
  <si>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</si>
  <si>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</si>
  <si>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</si>
  <si>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</si>
  <si>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</si>
  <si>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</si>
  <si>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</si>
  <si>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</si>
  <si>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</si>
  <si>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</si>
  <si>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</si>
  <si>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</si>
  <si>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</si>
  <si>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</si>
  <si>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</si>
  <si>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</si>
  <si>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</si>
  <si>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</si>
  <si>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</si>
  <si>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</si>
  <si>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</si>
  <si>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</si>
  <si>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</si>
  <si>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</si>
  <si>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</si>
  <si>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</si>
  <si>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</si>
  <si>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</si>
  <si>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</si>
  <si>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</si>
  <si>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</si>
  <si>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</si>
  <si>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</si>
  <si>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</si>
  <si>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</si>
  <si>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</si>
  <si>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</si>
  <si>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</si>
  <si>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</si>
  <si>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</si>
  <si>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</si>
  <si>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</si>
  <si>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</si>
  <si>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</si>
  <si>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</si>
  <si>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</si>
  <si>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</si>
  <si>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</si>
  <si>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</si>
  <si>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</si>
  <si>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</si>
  <si>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</si>
  <si>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</si>
  <si>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</si>
  <si>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</si>
  <si>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</si>
  <si>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</si>
  <si>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</si>
  <si>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</si>
  <si>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</si>
  <si>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</si>
  <si>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</si>
  <si>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</si>
  <si>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</si>
  <si>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</si>
  <si>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</si>
  <si>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</si>
  <si>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</si>
  <si>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</si>
  <si>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</si>
  <si>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</si>
  <si>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</si>
  <si>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</si>
  <si>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</si>
  <si>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</si>
  <si>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</si>
  <si>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</si>
  <si>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</si>
  <si>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</si>
  <si>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</si>
  <si>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</si>
  <si>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</si>
  <si>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</si>
  <si>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</si>
  <si>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</si>
  <si>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</si>
  <si>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</si>
  <si>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</si>
  <si>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</si>
  <si>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</si>
  <si>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</si>
  <si>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</si>
  <si>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</si>
  <si>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</si>
  <si>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</si>
  <si>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</si>
  <si>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</si>
  <si>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</si>
  <si>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</si>
  <si>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</si>
  <si>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</si>
  <si>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</si>
  <si>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</si>
  <si>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</si>
  <si>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</si>
  <si>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</si>
  <si>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</si>
  <si>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</si>
  <si>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</si>
  <si>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</si>
  <si>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</si>
  <si>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</si>
  <si>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</si>
  <si>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</si>
  <si>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</si>
  <si>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</si>
  <si>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</si>
  <si>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</si>
  <si>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</si>
  <si>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</si>
  <si>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</si>
  <si>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</si>
  <si>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</si>
  <si>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</si>
  <si>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</si>
  <si>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</si>
  <si>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</si>
  <si>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</si>
  <si>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</si>
  <si>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</si>
  <si>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</si>
  <si>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</si>
  <si>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</si>
  <si>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</si>
  <si>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</si>
  <si>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</si>
  <si>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</si>
  <si>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</si>
  <si>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</si>
  <si>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</si>
  <si>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</si>
  <si>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</si>
  <si>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</si>
  <si>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</si>
  <si>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</si>
  <si>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</si>
  <si>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</si>
  <si>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</si>
  <si>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</si>
  <si>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</si>
  <si>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</si>
  <si>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</si>
  <si>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</si>
  <si>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</si>
  <si>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</si>
  <si>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</si>
  <si>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</si>
  <si>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</si>
  <si>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</si>
  <si>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</si>
  <si>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</si>
  <si>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</si>
  <si>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</si>
  <si>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</si>
  <si>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</si>
  <si>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</si>
  <si>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</si>
  <si>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</si>
  <si>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</si>
  <si>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</si>
  <si>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</si>
  <si>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</si>
  <si>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</si>
  <si>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</si>
  <si>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</si>
  <si>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</si>
  <si>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</si>
  <si>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</si>
  <si>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</si>
  <si>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</si>
  <si>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</si>
  <si>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</si>
  <si>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</si>
  <si>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</si>
  <si>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</si>
  <si>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</si>
  <si>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</si>
  <si>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</si>
  <si>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</si>
  <si>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</si>
  <si>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</si>
  <si>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</si>
  <si>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</si>
  <si>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</si>
  <si>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</si>
  <si>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</si>
  <si>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</si>
  <si>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</si>
  <si>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</si>
  <si>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</si>
  <si>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</si>
  <si>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</si>
  <si>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</si>
  <si>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</si>
  <si>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</si>
  <si>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</si>
  <si>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</si>
  <si>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</si>
  <si>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</si>
  <si>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</si>
  <si>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</si>
  <si>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</si>
  <si>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</si>
  <si>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</si>
  <si>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</si>
  <si>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</si>
  <si>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</si>
  <si>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</si>
  <si>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</si>
  <si>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</si>
  <si>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</si>
  <si>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</si>
  <si>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</si>
  <si>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</si>
  <si>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</si>
  <si>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</si>
  <si>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</si>
  <si>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</si>
  <si>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</si>
  <si>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</si>
  <si>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</si>
  <si>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</si>
  <si>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</si>
  <si>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</si>
  <si>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</si>
  <si>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</si>
  <si>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</si>
  <si>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</si>
  <si>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</si>
  <si>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</si>
  <si>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</si>
  <si>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</si>
  <si>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</si>
  <si>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</si>
  <si>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</si>
  <si>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</si>
  <si>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</si>
  <si>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</si>
  <si>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</si>
  <si>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</si>
  <si>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</si>
  <si>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</si>
  <si>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</si>
  <si>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</si>
  <si>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</si>
  <si>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</si>
  <si>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</si>
  <si>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</si>
  <si>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</si>
  <si>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</si>
  <si>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</si>
  <si>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</si>
  <si>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</si>
  <si>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</si>
  <si>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</si>
  <si>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</si>
  <si>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</si>
  <si>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</si>
  <si>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</si>
  <si>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</si>
  <si>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</si>
  <si>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</si>
  <si>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</si>
  <si>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</si>
  <si>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</si>
  <si>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</si>
  <si>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</si>
  <si>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</si>
  <si>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</si>
  <si>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</si>
  <si>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</si>
  <si>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</si>
  <si>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</si>
  <si>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</si>
  <si>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</si>
  <si>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</si>
  <si>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</si>
  <si>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</si>
  <si>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</si>
  <si>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</si>
  <si>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</si>
  <si>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</si>
  <si>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</si>
  <si>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</si>
  <si>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</si>
  <si>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</si>
  <si>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</si>
  <si>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</si>
  <si>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</si>
  <si>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</si>
  <si>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</si>
  <si>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</si>
  <si>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</si>
  <si>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</si>
  <si>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</si>
  <si>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</si>
  <si>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</si>
  <si>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</si>
  <si>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</si>
  <si>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</si>
  <si>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</si>
  <si>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</si>
  <si>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</si>
  <si>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</si>
  <si>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</si>
  <si>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</si>
  <si>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</si>
  <si>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</si>
  <si>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</si>
  <si>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</si>
  <si>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</si>
  <si>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</si>
  <si>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</si>
  <si>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</si>
  <si>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</si>
  <si>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</si>
  <si>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</si>
  <si>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</si>
  <si>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</si>
  <si>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</si>
  <si>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</si>
  <si>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</si>
  <si>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</si>
  <si>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</si>
  <si>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</si>
  <si>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</si>
  <si>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</si>
  <si>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</si>
  <si>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</si>
  <si>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</si>
  <si>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</si>
  <si>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</si>
  <si>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</si>
  <si>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</si>
  <si>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</si>
  <si>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</si>
  <si>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</si>
  <si>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</si>
  <si>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</si>
  <si>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</si>
  <si>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</si>
  <si>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</si>
  <si>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</si>
  <si>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</si>
  <si>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</si>
  <si>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</si>
  <si>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</si>
  <si>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</si>
  <si>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</si>
  <si>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</si>
  <si>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</si>
  <si>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</si>
  <si>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</si>
  <si>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</si>
  <si>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</si>
  <si>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</si>
  <si>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</si>
  <si>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</si>
  <si>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</si>
  <si>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</si>
  <si>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</si>
  <si>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</si>
  <si>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</si>
  <si>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</si>
  <si>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</si>
  <si>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</si>
  <si>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</si>
  <si>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</si>
  <si>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</si>
  <si>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</si>
  <si>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</si>
  <si>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</si>
  <si>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</si>
  <si>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</si>
  <si>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</si>
  <si>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</si>
  <si>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</si>
  <si>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</si>
  <si>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</si>
  <si>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</si>
  <si>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</si>
  <si>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</si>
  <si>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</si>
  <si>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</si>
  <si>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</si>
  <si>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</si>
  <si>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</si>
  <si>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</si>
  <si>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</si>
  <si>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</si>
  <si>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</si>
  <si>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</si>
  <si>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</si>
  <si>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</si>
  <si>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</si>
  <si>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</si>
  <si>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</si>
  <si>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</si>
  <si>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</si>
  <si>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</si>
  <si>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</si>
  <si>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</si>
  <si>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</si>
  <si>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</si>
  <si>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</si>
  <si>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</si>
  <si>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</si>
  <si>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</si>
  <si>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</si>
  <si>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</si>
  <si>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</si>
  <si>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</si>
  <si>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</si>
  <si>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</si>
  <si>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</si>
  <si>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</si>
  <si>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</si>
  <si>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</si>
  <si>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</si>
  <si>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</si>
  <si>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</si>
  <si>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</si>
  <si>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</si>
  <si>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</si>
  <si>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</si>
  <si>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</si>
  <si>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</si>
  <si>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</si>
  <si>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</si>
  <si>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</si>
  <si>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</si>
  <si>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</si>
  <si>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</si>
  <si>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</si>
  <si>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</si>
  <si>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</si>
  <si>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</si>
  <si>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</si>
  <si>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</si>
  <si>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</si>
  <si>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</si>
  <si>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</si>
  <si>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</si>
  <si>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</si>
  <si>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</si>
  <si>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</si>
  <si>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</si>
  <si>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</si>
  <si>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</si>
  <si>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</si>
  <si>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</si>
  <si>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</si>
  <si>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</si>
  <si>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</si>
  <si>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</si>
  <si>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</si>
  <si>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</si>
  <si>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</si>
  <si>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</si>
  <si>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</si>
  <si>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</si>
  <si>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</si>
  <si>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</si>
  <si>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</si>
  <si>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</si>
  <si>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</si>
  <si>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</si>
  <si>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</si>
  <si>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</si>
  <si>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</si>
  <si>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</si>
  <si>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</si>
  <si>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</si>
  <si>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</si>
  <si>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</si>
  <si>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</si>
  <si>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</si>
  <si>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</si>
  <si>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</si>
  <si>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</si>
  <si>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</si>
  <si>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</si>
  <si>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</si>
  <si>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</si>
  <si>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</si>
  <si>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</si>
  <si>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</si>
  <si>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</si>
  <si>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</si>
  <si>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</si>
  <si>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</si>
  <si>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</si>
  <si>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</si>
  <si>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</si>
  <si>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</si>
  <si>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</si>
  <si>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</si>
  <si>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</si>
  <si>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</si>
  <si>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</si>
  <si>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</si>
  <si>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</si>
  <si>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</si>
  <si>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</si>
  <si>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</si>
  <si>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</si>
  <si>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</si>
  <si>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</si>
  <si>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</si>
  <si>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</si>
  <si>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</si>
  <si>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</si>
  <si>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</si>
  <si>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</si>
  <si>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</si>
  <si>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</si>
  <si>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</si>
  <si>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</si>
  <si>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</si>
  <si>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</si>
  <si>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</si>
  <si>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</si>
  <si>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</si>
  <si>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</si>
  <si>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</si>
  <si>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</si>
  <si>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</si>
  <si>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</si>
  <si>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</si>
  <si>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</si>
  <si>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</si>
  <si>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</si>
  <si>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</si>
  <si>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</si>
  <si>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</si>
  <si>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</si>
  <si>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</si>
  <si>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</si>
  <si>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</si>
  <si>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</si>
  <si>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</si>
  <si>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</si>
  <si>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</si>
  <si>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</si>
  <si>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</si>
  <si>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</si>
  <si>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</si>
  <si>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</si>
  <si>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</si>
  <si>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</si>
  <si>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</si>
  <si>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</si>
  <si>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</si>
  <si>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</si>
  <si>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</si>
  <si>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</si>
  <si>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</si>
  <si>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</si>
  <si>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</si>
  <si>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</si>
  <si>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</si>
  <si>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</si>
  <si>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</si>
  <si>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</si>
  <si>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</si>
  <si>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</si>
  <si>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</si>
  <si>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</si>
  <si>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</si>
  <si>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</si>
  <si>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</si>
  <si>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</si>
  <si>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</si>
  <si>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</si>
  <si>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</si>
  <si>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</si>
  <si>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</si>
  <si>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</si>
  <si>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</si>
  <si>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</si>
  <si>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</si>
  <si>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</si>
  <si>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</si>
  <si>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</si>
  <si>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</si>
  <si>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</si>
  <si>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</si>
  <si>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</si>
  <si>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</si>
  <si>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</si>
  <si>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</si>
  <si>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</si>
  <si>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</si>
  <si>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</si>
  <si>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</si>
  <si>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</si>
  <si>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</si>
  <si>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</si>
  <si>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</si>
  <si>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</si>
  <si>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</si>
  <si>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</si>
  <si>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</si>
  <si>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</si>
  <si>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</si>
  <si>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</si>
  <si>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</si>
  <si>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</si>
  <si>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</si>
  <si>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</si>
  <si>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</si>
  <si>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</si>
  <si>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</si>
  <si>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</si>
  <si>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</si>
  <si>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</si>
  <si>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</si>
  <si>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</si>
  <si>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</si>
  <si>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</si>
  <si>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</si>
  <si>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</si>
  <si>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</si>
  <si>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</si>
  <si>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</si>
  <si>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</si>
  <si>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</si>
  <si>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</si>
  <si>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</si>
  <si>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</si>
  <si>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</si>
  <si>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</si>
  <si>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</si>
  <si>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</si>
  <si>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</si>
  <si>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</si>
  <si>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</si>
  <si>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</si>
  <si>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</si>
  <si>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</si>
  <si>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</si>
  <si>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</si>
  <si>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</si>
  <si>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</si>
  <si>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</si>
  <si>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</si>
  <si>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</si>
  <si>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</si>
  <si>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</si>
  <si>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</si>
  <si>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</si>
  <si>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</si>
  <si>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</si>
  <si>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</si>
  <si>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</si>
  <si>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</si>
  <si>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</si>
  <si>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</si>
  <si>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</si>
  <si>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</si>
  <si>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</si>
  <si>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</si>
  <si>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</si>
  <si>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</si>
  <si>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</si>
  <si>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</si>
  <si>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</si>
  <si>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</si>
  <si>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</si>
  <si>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</si>
  <si>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</si>
  <si>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</si>
  <si>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</si>
  <si>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</si>
  <si>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</si>
  <si>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</si>
  <si>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</si>
  <si>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</si>
  <si>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</si>
  <si>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</si>
  <si>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</si>
  <si>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</si>
  <si>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</si>
  <si>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</si>
  <si>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</si>
  <si>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</si>
  <si>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</si>
  <si>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</si>
  <si>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</si>
  <si>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</si>
  <si>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</si>
  <si>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</si>
  <si>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</si>
  <si>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</si>
  <si>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</si>
  <si>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</si>
  <si>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</si>
  <si>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</si>
  <si>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</si>
  <si>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</si>
  <si>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</si>
  <si>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</si>
  <si>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</si>
  <si>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</si>
  <si>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</si>
  <si>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</si>
  <si>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</si>
  <si>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</si>
  <si>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</si>
  <si>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</si>
  <si>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</si>
  <si>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</si>
  <si>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</si>
  <si>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</si>
  <si>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</si>
  <si>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</si>
  <si>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</si>
  <si>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</si>
  <si>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</si>
  <si>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</si>
  <si>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</si>
  <si>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</si>
  <si>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</si>
  <si>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</si>
  <si>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</si>
  <si>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</si>
  <si>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</si>
  <si>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</si>
  <si>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</si>
  <si>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</si>
  <si>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</si>
  <si>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</si>
  <si>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</si>
  <si>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</si>
  <si>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</si>
  <si>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</si>
  <si>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</si>
  <si>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</si>
  <si>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</si>
  <si>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</si>
  <si>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</si>
  <si>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</si>
  <si>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</si>
  <si>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</si>
  <si>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</si>
  <si>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</si>
  <si>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</si>
  <si>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</si>
  <si>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</si>
  <si>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</si>
  <si>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</si>
  <si>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</si>
  <si>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</si>
  <si>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</si>
  <si>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</si>
  <si>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</si>
  <si>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</si>
  <si>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</si>
  <si>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</si>
  <si>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</si>
  <si>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</si>
  <si>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</si>
  <si>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</si>
  <si>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</si>
  <si>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</si>
  <si>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</si>
  <si>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</si>
  <si>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</si>
  <si>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</si>
  <si>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</si>
  <si>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</si>
  <si>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</si>
  <si>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</si>
  <si>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</si>
  <si>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</si>
  <si>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</si>
  <si>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</si>
  <si>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</si>
  <si>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</si>
  <si>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</si>
  <si>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</si>
  <si>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</si>
  <si>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</si>
  <si>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</si>
  <si>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</si>
  <si>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</si>
  <si>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</si>
  <si>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</si>
  <si>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</si>
  <si>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</si>
  <si>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</si>
  <si>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</si>
  <si>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</si>
  <si>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</si>
  <si>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</si>
  <si>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</si>
  <si>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</si>
  <si>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</si>
  <si>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</si>
  <si>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</si>
  <si>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</si>
  <si>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</si>
  <si>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</si>
  <si>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</si>
  <si>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</si>
  <si>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</si>
  <si>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</si>
  <si>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</si>
  <si>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</si>
  <si>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</si>
  <si>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</si>
  <si>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</si>
  <si>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</si>
  <si>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</si>
  <si>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</si>
  <si>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</si>
  <si>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</si>
  <si>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</si>
  <si>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</si>
  <si>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</si>
  <si>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</si>
  <si>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</si>
  <si>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</si>
  <si>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</si>
  <si>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</si>
  <si>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</si>
  <si>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</si>
  <si>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</si>
  <si>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</si>
  <si>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</si>
  <si>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</si>
  <si>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</si>
  <si>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</si>
  <si>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</si>
  <si>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</si>
  <si>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</si>
  <si>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</si>
  <si>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</si>
  <si>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</si>
  <si>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</si>
  <si>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</si>
  <si>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</si>
  <si>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</si>
  <si>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</si>
  <si>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</si>
  <si>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</si>
  <si>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</si>
  <si>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</si>
  <si>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</si>
  <si>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</si>
  <si>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</si>
  <si>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</si>
  <si>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</si>
  <si>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</si>
  <si>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</si>
  <si>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</si>
  <si>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</si>
  <si>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</si>
  <si>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</si>
  <si>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</si>
  <si>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</si>
  <si>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</si>
  <si>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</si>
  <si>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</si>
  <si>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</si>
  <si>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</si>
  <si>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</si>
  <si>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</si>
  <si>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</si>
  <si>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</si>
  <si>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</si>
  <si>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</si>
  <si>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</si>
  <si>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</si>
  <si>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</si>
  <si>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</si>
  <si>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</si>
  <si>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</si>
  <si>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</si>
  <si>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</si>
  <si>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</si>
  <si>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</si>
  <si>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</si>
  <si>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</si>
  <si>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</si>
  <si>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</si>
  <si>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</si>
  <si>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</si>
  <si>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</si>
  <si>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</si>
  <si>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</si>
  <si>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</si>
  <si>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</si>
  <si>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</si>
  <si>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</si>
  <si>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</si>
  <si>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</si>
  <si>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</si>
  <si>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</si>
  <si>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</si>
  <si>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</si>
  <si>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</si>
  <si>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</si>
  <si>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</si>
  <si>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</si>
  <si>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</si>
  <si>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</si>
  <si>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</si>
  <si>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</si>
  <si>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</si>
  <si>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</si>
  <si>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</si>
  <si>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</si>
  <si>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</si>
  <si>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</si>
  <si>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</si>
  <si>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</si>
  <si>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</si>
  <si>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</si>
  <si>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</si>
  <si>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</si>
  <si>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</si>
  <si>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</si>
  <si>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</si>
  <si>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</si>
  <si>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</si>
  <si>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</si>
  <si>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</si>
  <si>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</si>
  <si>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</si>
  <si>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</si>
  <si>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</si>
  <si>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</si>
  <si>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</si>
  <si>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</si>
  <si>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</si>
  <si>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</si>
  <si>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</si>
  <si>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</si>
  <si>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</si>
  <si>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</si>
  <si>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</si>
  <si>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</si>
  <si>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</si>
  <si>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</si>
  <si>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</si>
  <si>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</si>
  <si>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</si>
  <si>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</si>
  <si>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</si>
  <si>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</si>
  <si>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</si>
  <si>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</si>
  <si>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</si>
  <si>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</si>
  <si>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</si>
  <si>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</si>
  <si>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</si>
  <si>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</si>
  <si>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</si>
  <si>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</si>
  <si>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</si>
  <si>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</si>
  <si>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</si>
  <si>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</si>
  <si>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</si>
  <si>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</si>
  <si>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</si>
  <si>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</si>
  <si>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</si>
  <si>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</si>
  <si>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</si>
  <si>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</si>
  <si>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</si>
  <si>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</si>
  <si>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</si>
  <si>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</si>
  <si>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</si>
  <si>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</si>
  <si>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</si>
  <si>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</si>
  <si>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</si>
  <si>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</si>
  <si>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</si>
  <si>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</si>
  <si>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</si>
  <si>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</si>
  <si>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</si>
  <si>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</si>
  <si>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</si>
  <si>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</si>
  <si>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</si>
  <si>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</si>
  <si>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</si>
  <si>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</si>
  <si>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</si>
  <si>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</si>
  <si>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</si>
  <si>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</si>
  <si>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</si>
  <si>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</si>
  <si>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</si>
  <si>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</si>
  <si>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</si>
  <si>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</si>
  <si>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</si>
  <si>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</si>
  <si>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</si>
  <si>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</si>
  <si>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</si>
  <si>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</si>
  <si>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</si>
  <si>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</si>
  <si>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</si>
  <si>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</si>
  <si>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</si>
  <si>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</si>
  <si>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</si>
  <si>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</si>
  <si>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</si>
  <si>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</si>
  <si>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</si>
  <si>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</si>
  <si>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</si>
  <si>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</si>
  <si>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</si>
  <si>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</si>
  <si>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</si>
  <si>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</si>
  <si>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</si>
  <si>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</si>
  <si>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</si>
  <si>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</si>
  <si>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</si>
  <si>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</si>
  <si>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</si>
  <si>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</si>
  <si>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</si>
  <si>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</si>
  <si>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</si>
  <si>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</si>
  <si>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</si>
  <si>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</si>
  <si>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</si>
  <si>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</si>
  <si>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</si>
  <si>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</si>
  <si>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</si>
  <si>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</si>
  <si>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</si>
  <si>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</si>
  <si>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</si>
  <si>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</si>
  <si>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</si>
  <si>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</si>
  <si>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</si>
  <si>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</si>
  <si>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</si>
  <si>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</si>
  <si>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</si>
  <si>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</si>
  <si>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</si>
  <si>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</si>
  <si>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</si>
  <si>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</si>
  <si>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</si>
  <si>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</si>
  <si>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</si>
  <si>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</si>
  <si>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</si>
  <si>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</si>
  <si>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</si>
  <si>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</si>
  <si>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</si>
  <si>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</si>
  <si>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</si>
  <si>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</si>
  <si>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</si>
  <si>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</si>
  <si>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</si>
  <si>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</si>
  <si>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</si>
  <si>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</si>
  <si>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</si>
  <si>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</si>
  <si>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</si>
  <si>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</si>
  <si>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</si>
  <si>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</si>
  <si>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</si>
  <si>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</si>
  <si>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</si>
  <si>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</si>
  <si>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</si>
  <si>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</si>
  <si>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</si>
  <si>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</si>
  <si>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</si>
  <si>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</si>
  <si>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</si>
  <si>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</si>
  <si>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</si>
  <si>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</si>
  <si>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</si>
  <si>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</si>
  <si>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</si>
  <si>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</si>
  <si>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</si>
  <si>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</si>
  <si>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</si>
  <si>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</si>
  <si>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</si>
  <si>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</si>
  <si>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</si>
  <si>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</si>
  <si>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</si>
  <si>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</si>
  <si>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</si>
  <si>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</si>
  <si>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</si>
  <si>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</si>
  <si>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</si>
  <si>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</si>
  <si>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</si>
  <si>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</si>
  <si>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</si>
  <si>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</si>
  <si>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</si>
  <si>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</si>
  <si>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</si>
  <si>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</si>
  <si>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</si>
  <si>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</si>
  <si>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</si>
  <si>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</si>
  <si>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</si>
  <si>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</si>
  <si>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</si>
  <si>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</si>
  <si>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</si>
  <si>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</si>
  <si>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</si>
  <si>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</si>
  <si>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</si>
  <si>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</si>
  <si>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</si>
  <si>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</si>
  <si>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</si>
  <si>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</si>
  <si>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</si>
  <si>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</si>
  <si>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</si>
  <si>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</si>
  <si>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</si>
  <si>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</si>
  <si>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</si>
  <si>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</si>
  <si>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</si>
  <si>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</si>
  <si>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</si>
  <si>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</si>
  <si>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</si>
  <si>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</si>
  <si>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</si>
  <si>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</si>
  <si>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</si>
  <si>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</si>
  <si>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</si>
  <si>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</si>
  <si>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</si>
  <si>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</si>
  <si>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</si>
  <si>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</si>
  <si>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</si>
  <si>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</si>
  <si>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</si>
  <si>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</si>
  <si>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</si>
  <si>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</si>
  <si>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</si>
  <si>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</si>
  <si>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</si>
  <si>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</si>
  <si>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</si>
  <si>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</si>
  <si>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</si>
  <si>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</si>
  <si>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</si>
  <si>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</si>
  <si>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</si>
  <si>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</si>
  <si>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</si>
  <si>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</si>
  <si>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</si>
  <si>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</si>
  <si>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</si>
  <si>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</si>
  <si>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</si>
  <si>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</si>
  <si>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</si>
  <si>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</si>
  <si>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</si>
  <si>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</si>
  <si>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</si>
  <si>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</si>
  <si>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</si>
  <si>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</si>
  <si>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</si>
  <si>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</si>
  <si>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</si>
  <si>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</si>
  <si>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</si>
  <si>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</si>
  <si>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</si>
  <si>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</si>
  <si>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</si>
  <si>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</si>
  <si>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</si>
  <si>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</si>
  <si>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</si>
  <si>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</si>
  <si>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</si>
  <si>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</si>
  <si>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</si>
  <si>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</si>
  <si>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</si>
  <si>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</si>
  <si>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</si>
  <si>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</si>
  <si>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</si>
  <si>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</si>
  <si>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</si>
  <si>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</si>
  <si>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</si>
  <si>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</si>
  <si>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</si>
  <si>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</si>
  <si>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</si>
  <si>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</si>
  <si>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</si>
  <si>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</si>
  <si>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</si>
  <si>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</si>
  <si>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</si>
  <si>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</si>
  <si>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</si>
  <si>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</si>
  <si>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</si>
  <si>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</si>
  <si>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</si>
  <si>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</si>
  <si>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</si>
  <si>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</si>
  <si>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</si>
  <si>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</si>
  <si>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</si>
  <si>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</si>
  <si>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</si>
  <si>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</si>
  <si>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</si>
  <si>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</si>
  <si>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</si>
  <si>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</si>
  <si>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</si>
  <si>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</si>
  <si>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</si>
  <si>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</si>
  <si>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</si>
  <si>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</si>
  <si>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</si>
  <si>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</si>
  <si>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</si>
  <si>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</si>
  <si>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</si>
  <si>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</si>
  <si>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</si>
  <si>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</si>
  <si>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</si>
  <si>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</si>
  <si>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</si>
  <si>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</si>
  <si>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</si>
  <si>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</si>
  <si>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</si>
  <si>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</si>
  <si>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</si>
  <si>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</si>
  <si>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</si>
  <si>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</si>
  <si>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</si>
  <si>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</si>
  <si>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</si>
  <si>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</si>
  <si>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</si>
  <si>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</si>
  <si>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</si>
  <si>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</si>
  <si>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</si>
  <si>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</si>
  <si>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</si>
  <si>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</si>
  <si>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</si>
  <si>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</si>
  <si>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</si>
  <si>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</si>
  <si>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</si>
  <si>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</si>
  <si>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</si>
  <si>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</si>
  <si>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</si>
  <si>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</si>
  <si>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</si>
  <si>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</si>
  <si>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</si>
  <si>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</si>
  <si>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</si>
  <si>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</si>
  <si>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</si>
  <si>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</si>
  <si>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</si>
  <si>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</si>
  <si>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</si>
  <si>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</si>
  <si>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</si>
  <si>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</si>
  <si>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</si>
  <si>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</si>
  <si>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</si>
  <si>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</si>
  <si>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</si>
  <si>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</si>
  <si>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</si>
  <si>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</si>
  <si>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</si>
  <si>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</si>
  <si>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</si>
  <si>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</si>
  <si>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</si>
  <si>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</si>
  <si>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</si>
  <si>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</si>
  <si>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</si>
  <si>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</si>
  <si>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</si>
  <si>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</si>
  <si>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</si>
  <si>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</si>
  <si>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</si>
  <si>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</si>
  <si>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</si>
  <si>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</si>
  <si>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</si>
  <si>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</si>
  <si>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</si>
  <si>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</si>
  <si>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</si>
  <si>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</si>
  <si>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</si>
  <si>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</si>
  <si>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</si>
  <si>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</si>
  <si>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</si>
  <si>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</si>
  <si>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</si>
  <si>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</si>
  <si>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</si>
  <si>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</si>
  <si>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</si>
  <si>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</si>
  <si>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</si>
  <si>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</si>
  <si>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</si>
  <si>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</si>
  <si>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</si>
  <si>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</si>
  <si>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</si>
  <si>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</si>
  <si>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</si>
  <si>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</si>
  <si>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</si>
  <si>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</si>
  <si>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</si>
  <si>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</si>
  <si>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</si>
  <si>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</si>
  <si>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</si>
  <si>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</si>
  <si>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</si>
  <si>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</si>
  <si>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</si>
  <si>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</si>
  <si>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</si>
  <si>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</si>
  <si>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</si>
  <si>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</si>
  <si>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</si>
  <si>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</si>
  <si>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</si>
  <si>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</si>
  <si>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</si>
  <si>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</si>
  <si>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</si>
  <si>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</si>
  <si>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</si>
  <si>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</si>
  <si>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</si>
  <si>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</si>
  <si>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</si>
  <si>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</si>
  <si>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</si>
  <si>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</si>
  <si>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</si>
  <si>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</si>
  <si>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</si>
  <si>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</si>
  <si>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</si>
  <si>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</si>
  <si>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</si>
  <si>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</si>
  <si>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</si>
  <si>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</si>
  <si>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</si>
  <si>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</si>
  <si>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</si>
  <si>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</si>
  <si>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</si>
  <si>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</si>
  <si>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</si>
  <si>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</si>
  <si>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</si>
  <si>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</si>
  <si>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</si>
  <si>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</si>
  <si>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</si>
  <si>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</si>
  <si>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</si>
  <si>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</si>
  <si>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</si>
  <si>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</si>
  <si>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</si>
  <si>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</si>
  <si>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</si>
  <si>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</si>
  <si>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</si>
  <si>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</si>
  <si>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</si>
  <si>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</si>
  <si>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</si>
  <si>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</si>
  <si>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</si>
  <si>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</si>
  <si>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</si>
  <si>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</si>
  <si>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</si>
  <si>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</si>
  <si>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</si>
  <si>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</si>
  <si>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</si>
  <si>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</si>
  <si>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</si>
  <si>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</si>
  <si>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</si>
  <si>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</si>
  <si>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</si>
  <si>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</si>
  <si>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</si>
  <si>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</si>
  <si>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</si>
  <si>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</si>
  <si>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</si>
  <si>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</si>
  <si>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</si>
  <si>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</si>
  <si>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</si>
  <si>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</si>
  <si>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</si>
  <si>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</si>
  <si>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</si>
  <si>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</si>
  <si>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</si>
  <si>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</si>
  <si>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</si>
  <si>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</si>
  <si>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</si>
  <si>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</si>
  <si>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</si>
  <si>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</si>
  <si>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</si>
  <si>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</si>
  <si>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</si>
  <si>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</si>
  <si>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</si>
  <si>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</si>
  <si>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</si>
  <si>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</si>
  <si>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</si>
  <si>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</si>
  <si>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</si>
  <si>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</si>
  <si>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</si>
  <si>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</si>
  <si>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</si>
  <si>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</si>
  <si>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</si>
  <si>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</si>
  <si>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</si>
  <si>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</si>
  <si>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</si>
  <si>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</si>
  <si>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</si>
  <si>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</si>
  <si>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</si>
  <si>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</si>
  <si>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</si>
  <si>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</si>
  <si>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</si>
  <si>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</si>
  <si>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</si>
  <si>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</si>
  <si>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</si>
  <si>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</si>
  <si>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</si>
  <si>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</si>
  <si>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</si>
  <si>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</si>
  <si>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</si>
  <si>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</si>
  <si>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</si>
  <si>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</si>
  <si>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</si>
  <si>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</si>
  <si>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</si>
  <si>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</si>
  <si>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</si>
  <si>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</si>
  <si>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</si>
  <si>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</si>
  <si>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</si>
  <si>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</si>
  <si>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</si>
  <si>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</si>
  <si>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</si>
  <si>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</si>
  <si>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</si>
  <si>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</si>
  <si>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</si>
  <si>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</si>
  <si>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</si>
  <si>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</si>
  <si>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</si>
  <si>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</si>
  <si>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</si>
  <si>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</si>
  <si>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</si>
  <si>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</si>
  <si>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</si>
  <si>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</si>
  <si>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</si>
  <si>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</si>
  <si>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</si>
  <si>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</si>
  <si>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</si>
  <si>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</si>
  <si>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</si>
  <si>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</si>
  <si>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</si>
  <si>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</si>
  <si>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</si>
  <si>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</si>
  <si>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</si>
  <si>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</si>
  <si>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</si>
  <si>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</si>
  <si>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</si>
  <si>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</si>
  <si>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</si>
  <si>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</si>
  <si>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</si>
  <si>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</si>
  <si>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</si>
  <si>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</si>
  <si>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</si>
  <si>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</si>
  <si>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</si>
  <si>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</si>
  <si>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</si>
  <si>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</si>
  <si>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</si>
  <si>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</si>
  <si>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</si>
  <si>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</si>
  <si>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</si>
  <si>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</si>
  <si>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</si>
  <si>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</si>
  <si>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</si>
  <si>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</si>
  <si>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</si>
  <si>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</si>
  <si>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</si>
  <si>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</si>
  <si>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</si>
  <si>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</si>
  <si>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</si>
  <si>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</si>
  <si>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</si>
  <si>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</si>
  <si>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</si>
  <si>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</si>
  <si>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</si>
  <si>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</si>
  <si>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</si>
  <si>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</si>
  <si>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</si>
  <si>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</si>
  <si>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</si>
  <si>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</si>
  <si>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</si>
  <si>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</si>
  <si>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</si>
  <si>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</si>
  <si>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</si>
  <si>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</si>
  <si>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</si>
  <si>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</si>
  <si>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</si>
  <si>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</si>
  <si>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</si>
  <si>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</si>
  <si>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</si>
  <si>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</si>
  <si>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</si>
  <si>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</si>
  <si>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</si>
  <si>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</si>
  <si>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</si>
  <si>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</si>
  <si>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</si>
  <si>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</si>
  <si>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</si>
  <si>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</si>
  <si>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</si>
  <si>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</si>
  <si>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</si>
  <si>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</si>
  <si>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</si>
  <si>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</si>
  <si>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</si>
  <si>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</si>
  <si>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</si>
  <si>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</si>
  <si>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</si>
  <si>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</si>
  <si>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</si>
  <si>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</si>
  <si>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</si>
  <si>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</si>
  <si>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</si>
  <si>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</si>
  <si>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</si>
  <si>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</si>
  <si>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</si>
  <si>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</si>
  <si>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</si>
  <si>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</si>
  <si>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</si>
  <si>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</si>
  <si>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</si>
  <si>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</si>
  <si>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</si>
  <si>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</si>
  <si>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</si>
  <si>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</si>
  <si>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</si>
  <si>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</si>
  <si>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</si>
  <si>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</si>
  <si>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</si>
  <si>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</si>
  <si>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</si>
  <si>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</si>
  <si>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</si>
  <si>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</si>
  <si>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</si>
  <si>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</si>
  <si>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</si>
  <si>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</si>
  <si>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</si>
  <si>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</si>
  <si>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</si>
  <si>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</si>
  <si>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</si>
  <si>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</si>
  <si>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</si>
  <si>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</si>
  <si>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</si>
  <si>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</si>
  <si>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</si>
  <si>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</si>
  <si>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</si>
  <si>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</si>
  <si>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</si>
  <si>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</si>
  <si>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</si>
  <si>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</si>
  <si>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</si>
  <si>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</si>
  <si>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</si>
  <si>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</si>
  <si>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</si>
  <si>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</si>
  <si>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</si>
  <si>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</si>
  <si>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</si>
  <si>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</si>
  <si>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</si>
  <si>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</si>
  <si>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</si>
  <si>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</si>
  <si>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</si>
  <si>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</si>
  <si>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</si>
  <si>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</si>
  <si>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</si>
  <si>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</si>
  <si>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</si>
  <si>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</si>
  <si>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</si>
  <si>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</si>
  <si>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</si>
  <si>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</si>
  <si>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</si>
  <si>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</si>
  <si>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</si>
  <si>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</si>
  <si>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</si>
  <si>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</si>
  <si>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</si>
  <si>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</si>
  <si>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</si>
  <si>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</si>
  <si>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</si>
  <si>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</si>
  <si>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</si>
  <si>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</si>
  <si>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</si>
  <si>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</si>
  <si>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</si>
  <si>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</si>
  <si>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</si>
  <si>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</si>
  <si>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</si>
  <si>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</si>
  <si>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</si>
  <si>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</si>
  <si>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</si>
  <si>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</si>
  <si>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</si>
  <si>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</si>
  <si>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</si>
  <si>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</si>
  <si>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</si>
  <si>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</si>
  <si>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</si>
  <si>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</si>
  <si>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</si>
  <si>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</si>
  <si>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</si>
  <si>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</si>
  <si>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</si>
  <si>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</si>
  <si>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</si>
  <si>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</si>
  <si>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</si>
  <si>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</si>
  <si>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</si>
  <si>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</si>
  <si>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</si>
  <si>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</si>
  <si>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</si>
  <si>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</si>
  <si>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</si>
  <si>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</si>
  <si>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</si>
  <si>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</si>
  <si>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</si>
  <si>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</si>
  <si>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</si>
  <si>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</si>
  <si>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</si>
  <si>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</si>
  <si>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</si>
  <si>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</si>
  <si>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</si>
  <si>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</si>
  <si>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</si>
  <si>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</si>
  <si>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</si>
  <si>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</si>
  <si>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</si>
  <si>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</si>
  <si>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</si>
  <si>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</si>
  <si>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</si>
  <si>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</si>
  <si>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</si>
  <si>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</si>
  <si>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</si>
  <si>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</si>
  <si>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</si>
  <si>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</si>
  <si>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</si>
  <si>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</si>
  <si>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</si>
  <si>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</si>
  <si>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</si>
  <si>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</si>
  <si>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</si>
  <si>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</si>
  <si>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</si>
  <si>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</si>
  <si>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</si>
  <si>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</si>
  <si>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</si>
  <si>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</si>
  <si>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</si>
  <si>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</si>
  <si>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</si>
  <si>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</si>
  <si>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</si>
  <si>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</si>
  <si>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</si>
  <si>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</si>
  <si>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</si>
  <si>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</si>
  <si>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</si>
  <si>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</si>
  <si>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</si>
  <si>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</si>
  <si>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</si>
  <si>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</si>
  <si>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</si>
  <si>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</si>
  <si>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</si>
  <si>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</si>
  <si>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</si>
  <si>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</si>
  <si>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</si>
  <si>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</si>
  <si>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</si>
  <si>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</si>
  <si>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</si>
  <si>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</si>
  <si>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</si>
  <si>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</si>
  <si>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</si>
  <si>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</si>
  <si>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</si>
  <si>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</si>
  <si>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</si>
  <si>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</si>
  <si>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</si>
  <si>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</si>
  <si>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</si>
  <si>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</si>
  <si>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</si>
  <si>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</si>
  <si>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</si>
  <si>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</si>
  <si>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</si>
  <si>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</si>
  <si>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</si>
  <si>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</si>
  <si>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</si>
  <si>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</si>
  <si>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</si>
  <si>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</si>
  <si>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</si>
  <si>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</si>
  <si>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</si>
  <si>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</si>
  <si>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</si>
  <si>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</si>
  <si>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</si>
  <si>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</si>
  <si>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</si>
  <si>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</si>
  <si>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</si>
  <si>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</si>
  <si>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</si>
  <si>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</si>
  <si>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</si>
  <si>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</si>
  <si>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</si>
  <si>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</si>
  <si>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</si>
  <si>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</si>
  <si>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</si>
  <si>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</si>
  <si>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</si>
  <si>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</si>
  <si>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</si>
  <si>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</si>
  <si>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</si>
  <si>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</si>
  <si>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</si>
  <si>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</si>
  <si>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</si>
  <si>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</si>
  <si>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</si>
  <si>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</si>
  <si>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</si>
  <si>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</si>
  <si>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</si>
  <si>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</si>
  <si>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</si>
  <si>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</si>
  <si>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</si>
  <si>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</si>
  <si>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</si>
  <si>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</si>
  <si>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</si>
  <si>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</si>
  <si>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</si>
  <si>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</si>
  <si>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</si>
  <si>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</si>
  <si>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</si>
  <si>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</si>
  <si>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</si>
  <si>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</si>
  <si>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</si>
  <si>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</si>
  <si>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</si>
  <si>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</si>
  <si>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</si>
  <si>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</si>
  <si>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</si>
  <si>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</si>
  <si>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</si>
  <si>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</si>
  <si>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</si>
  <si>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</si>
  <si>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</si>
  <si>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</si>
  <si>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</si>
  <si>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</si>
  <si>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</si>
  <si>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</si>
  <si>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</si>
  <si>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</si>
  <si>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</si>
  <si>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</si>
  <si>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</si>
  <si>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</si>
  <si>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</si>
  <si>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</si>
  <si>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</si>
  <si>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</si>
  <si>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</si>
  <si>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</si>
  <si>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</si>
  <si>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</si>
  <si>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</si>
  <si>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</si>
  <si>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</si>
  <si>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</si>
  <si>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</si>
  <si>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</si>
  <si>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</si>
  <si>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</si>
  <si>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</si>
  <si>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</si>
  <si>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</si>
  <si>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</si>
  <si>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</si>
  <si>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</si>
  <si>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</si>
  <si>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</si>
  <si>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</si>
  <si>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</si>
  <si>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</si>
  <si>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</si>
  <si>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</si>
  <si>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</si>
  <si>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</si>
  <si>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</si>
  <si>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</si>
  <si>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</si>
  <si>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</si>
  <si>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</si>
  <si>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</si>
  <si>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</si>
  <si>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</si>
  <si>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</si>
  <si>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</si>
  <si>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</si>
  <si>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</si>
  <si>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</si>
  <si>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</si>
  <si>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</si>
  <si>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</si>
  <si>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</si>
  <si>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</si>
  <si>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</si>
  <si>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</si>
  <si>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</si>
  <si>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</si>
  <si>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</si>
  <si>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</si>
  <si>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</si>
  <si>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</si>
  <si>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</si>
  <si>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</si>
  <si>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</si>
  <si>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</si>
  <si>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</si>
  <si>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</si>
  <si>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</si>
  <si>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</si>
  <si>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</si>
  <si>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</si>
  <si>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</si>
  <si>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</si>
  <si>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</si>
  <si>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</si>
  <si>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</si>
  <si>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</si>
  <si>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</si>
  <si>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</si>
  <si>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</si>
  <si>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</si>
  <si>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</si>
  <si>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</si>
  <si>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</si>
  <si>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</si>
  <si>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</si>
  <si>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</si>
  <si>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</si>
  <si>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</si>
  <si>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</si>
  <si>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</si>
  <si>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</si>
  <si>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</si>
  <si>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</si>
  <si>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</si>
  <si>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</si>
  <si>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</si>
  <si>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</si>
  <si>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</si>
  <si>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</si>
  <si>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</si>
  <si>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</si>
  <si>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</si>
  <si>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</si>
  <si>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</si>
  <si>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</si>
  <si>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</si>
  <si>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</si>
  <si>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</si>
  <si>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</si>
  <si>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</si>
  <si>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</si>
  <si>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</si>
  <si>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</si>
  <si>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</si>
  <si>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</si>
  <si>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</si>
  <si>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</si>
  <si>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</si>
  <si>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</si>
  <si>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</si>
  <si>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</si>
  <si>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</si>
  <si>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</si>
  <si>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</si>
  <si>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</si>
  <si>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</si>
  <si>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</si>
  <si>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</si>
  <si>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</si>
  <si>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</si>
  <si>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</si>
  <si>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</si>
  <si>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</si>
  <si>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</si>
  <si>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</si>
  <si>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</si>
  <si>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</si>
  <si>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</si>
  <si>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</si>
  <si>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</si>
  <si>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</si>
  <si>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</si>
  <si>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</si>
  <si>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</si>
  <si>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</si>
  <si>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</si>
  <si>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</si>
  <si>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</si>
  <si>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</si>
  <si>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</si>
  <si>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</si>
  <si>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</si>
  <si>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</si>
  <si>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</si>
  <si>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</si>
  <si>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</si>
  <si>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</si>
  <si>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</si>
  <si>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</si>
  <si>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</si>
  <si>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</si>
  <si>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</si>
  <si>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</si>
  <si>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</si>
  <si>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</si>
  <si>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</si>
  <si>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</si>
  <si>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</si>
  <si>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</si>
  <si>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</si>
  <si>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</si>
  <si>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</si>
  <si>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</si>
  <si>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</si>
  <si>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</si>
  <si>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</si>
  <si>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</si>
  <si>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</si>
  <si>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</si>
  <si>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</si>
  <si>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</si>
  <si>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</si>
  <si>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</si>
  <si>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</si>
  <si>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</si>
  <si>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</si>
  <si>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</si>
  <si>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</si>
  <si>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</si>
  <si>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</si>
  <si>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</si>
  <si>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</si>
  <si>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</si>
  <si>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</si>
  <si>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</si>
  <si>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</si>
  <si>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</si>
  <si>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</si>
  <si>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</si>
  <si>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</si>
  <si>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</si>
  <si>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</si>
  <si>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</si>
  <si>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</si>
  <si>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</si>
  <si>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</si>
  <si>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</si>
  <si>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</si>
  <si>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</si>
  <si>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</si>
  <si>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</si>
  <si>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</si>
  <si>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</si>
  <si>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</si>
  <si>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</si>
  <si>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</si>
  <si>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</si>
  <si>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</si>
  <si>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</si>
  <si>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</si>
  <si>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</si>
  <si>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</si>
  <si>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</si>
  <si>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</si>
  <si>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</si>
  <si>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</si>
  <si>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</si>
  <si>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</si>
  <si>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</si>
  <si>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</si>
  <si>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</si>
  <si>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</si>
  <si>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</si>
  <si>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</si>
  <si>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</si>
  <si>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</si>
  <si>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</si>
  <si>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</si>
  <si>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</si>
  <si>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</si>
  <si>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</si>
  <si>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</si>
  <si>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</si>
  <si>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</si>
  <si>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</si>
  <si>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</si>
  <si>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</si>
  <si>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</si>
  <si>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</si>
  <si>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</si>
  <si>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</si>
  <si>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</si>
  <si>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</si>
  <si>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</si>
  <si>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</si>
  <si>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</si>
  <si>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</si>
  <si>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</si>
  <si>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</si>
  <si>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</si>
  <si>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</si>
  <si>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</si>
  <si>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</si>
  <si>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</si>
  <si>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</si>
  <si>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</si>
  <si>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</si>
  <si>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</si>
  <si>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</si>
  <si>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</si>
  <si>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</si>
  <si>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</si>
  <si>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</si>
  <si>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</si>
  <si>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</si>
  <si>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</si>
  <si>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</si>
  <si>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</si>
  <si>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</si>
  <si>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</si>
  <si>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61339564854</t>
  </si>
  <si>
    <t>03009955</t>
  </si>
  <si>
    <t>010038304</t>
  </si>
  <si>
    <t>LJEKARNE KOPRIVNICA</t>
  </si>
  <si>
    <t>KOPRIVNICA</t>
  </si>
  <si>
    <t>Florijanski trg 4</t>
  </si>
  <si>
    <t>ljekarne.koprivnica@optinet.hr</t>
  </si>
  <si>
    <t>048/621-911</t>
  </si>
  <si>
    <t>www.mojkvart.hr/Koprivnica/Ljekarne</t>
  </si>
  <si>
    <t>Ana Škvorc</t>
  </si>
  <si>
    <t xml:space="preserve">ljekarne.koprivnica@optinet.hr </t>
  </si>
  <si>
    <t xml:space="preserve">                        Hrešć Božena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</si>
</sst>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129192.5</v>
      </c>
      <c r="I3" s="27">
        <f>ABS(ROUND(J3,0)-J3)+ABS(ROUND(K3,0)-K3)</f>
        <v>0</v>
      </c>
      <c r="J3" s="27">
        <f>Bilanca!I10</f>
        <v>2252249</v>
      </c>
      <c r="K3" s="27">
        <f>Bilanca!J10</f>
        <v>2103688</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03009955</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010038304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61339564854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LJEKARNE KOPRIVNICA</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48000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KOPRIVNICA</v>
      </c>
      <c r="D11" s="4" t="s">
        <v>554</v>
      </c>
      <c r="E11" s="4">
        <v>1</v>
      </c>
      <c r="F11" s="4">
        <f>Bilanca!G18</f>
        <v>10</v>
      </c>
      <c r="G11" s="4">
        <f>IF(Bilanca!H18=0,"",Bilanca!H18)</f>
      </c>
      <c r="H11" s="26">
        <f t="shared" si="0"/>
        <v>645962.5</v>
      </c>
      <c r="I11" s="27">
        <f t="shared" si="1"/>
        <v>0</v>
      </c>
      <c r="J11" s="27">
        <f>Bilanca!I18</f>
        <v>2252249</v>
      </c>
      <c r="K11" s="27">
        <f>Bilanca!J18</f>
        <v>2103688</v>
      </c>
    </row>
    <row r="12" spans="1:11" ht="12.75">
      <c r="A12" s="4" t="s">
        <v>2738</v>
      </c>
      <c r="B12" s="25" t="str">
        <f>TRIM(RefStr!C33)</f>
        <v>Florijanski trg 4</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ljekarne.koprivnica@optinet.hr</v>
      </c>
      <c r="D13" s="4" t="s">
        <v>554</v>
      </c>
      <c r="E13" s="4">
        <v>1</v>
      </c>
      <c r="F13" s="4">
        <f>Bilanca!G20</f>
        <v>12</v>
      </c>
      <c r="G13" s="4">
        <f>IF(Bilanca!H20=0,"",Bilanca!H20)</f>
      </c>
      <c r="H13" s="26">
        <f t="shared" si="0"/>
        <v>759099.6000000001</v>
      </c>
      <c r="I13" s="27">
        <f t="shared" si="1"/>
        <v>0</v>
      </c>
      <c r="J13" s="27">
        <f>Bilanca!I20</f>
        <v>2202072</v>
      </c>
      <c r="K13" s="27">
        <f>Bilanca!J20</f>
        <v>2061879</v>
      </c>
    </row>
    <row r="14" spans="1:11" ht="12.75">
      <c r="A14" s="4" t="s">
        <v>2885</v>
      </c>
      <c r="B14" s="25" t="str">
        <f>TRIM(RefStr!C37)</f>
        <v>www.mojkvart.hr/Koprivnica/Ljekarne</v>
      </c>
      <c r="D14" s="4" t="s">
        <v>554</v>
      </c>
      <c r="E14" s="4">
        <v>1</v>
      </c>
      <c r="F14" s="4">
        <f>Bilanca!G21</f>
        <v>13</v>
      </c>
      <c r="G14" s="4">
        <f>IF(Bilanca!H21=0,"",Bilanca!H21)</f>
      </c>
      <c r="H14" s="26">
        <f t="shared" si="0"/>
        <v>17393.35</v>
      </c>
      <c r="I14" s="27">
        <f t="shared" si="1"/>
        <v>0</v>
      </c>
      <c r="J14" s="27">
        <f>Bilanca!I21</f>
        <v>50177</v>
      </c>
      <c r="K14" s="27">
        <f>Bilanca!J21</f>
        <v>41809</v>
      </c>
    </row>
    <row r="15" spans="1:11" ht="12.75">
      <c r="A15" s="4" t="s">
        <v>2741</v>
      </c>
      <c r="B15" s="25" t="str">
        <f>TEXT(RefStr!J39,"00")</f>
        <v>06</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201</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4773</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24</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27</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22</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10724625.01</v>
      </c>
      <c r="I38" s="27">
        <f t="shared" si="1"/>
        <v>0</v>
      </c>
      <c r="J38" s="27">
        <f>Bilanca!I45</f>
        <v>8596357</v>
      </c>
      <c r="K38" s="27">
        <f>Bilanca!J45</f>
        <v>10194558</v>
      </c>
    </row>
    <row r="39" spans="1:11" ht="12.75">
      <c r="A39" s="4" t="s">
        <v>1611</v>
      </c>
      <c r="B39" s="25" t="str">
        <f>RefStr!C68</f>
        <v>Ana Škvorc</v>
      </c>
      <c r="D39" s="4" t="s">
        <v>554</v>
      </c>
      <c r="E39" s="4">
        <v>1</v>
      </c>
      <c r="F39" s="4">
        <f>Bilanca!G46</f>
        <v>38</v>
      </c>
      <c r="G39" s="4">
        <f>IF(Bilanca!H46=0,"",Bilanca!H46)</f>
      </c>
      <c r="H39" s="26">
        <f t="shared" si="0"/>
        <v>2651101.54</v>
      </c>
      <c r="I39" s="27">
        <f t="shared" si="1"/>
        <v>0</v>
      </c>
      <c r="J39" s="27">
        <f>Bilanca!I46</f>
        <v>2153631</v>
      </c>
      <c r="K39" s="27">
        <f>Bilanca!J46</f>
        <v>2411476</v>
      </c>
    </row>
    <row r="40" spans="1:11" ht="12.75">
      <c r="A40" s="4" t="s">
        <v>1612</v>
      </c>
      <c r="B40" s="25" t="str">
        <f>TRIM(RefStr!C70)</f>
        <v>048/621-911</v>
      </c>
      <c r="D40" s="4" t="s">
        <v>554</v>
      </c>
      <c r="E40" s="4">
        <v>1</v>
      </c>
      <c r="F40" s="4">
        <f>Bilanca!G47</f>
        <v>39</v>
      </c>
      <c r="G40" s="4">
        <f>IF(Bilanca!H47=0,"",Bilanca!H47)</f>
      </c>
      <c r="H40" s="26">
        <f t="shared" si="0"/>
        <v>17801.159999999996</v>
      </c>
      <c r="I40" s="27">
        <f t="shared" si="1"/>
        <v>0</v>
      </c>
      <c r="J40" s="27">
        <f>Bilanca!I47</f>
        <v>15766</v>
      </c>
      <c r="K40" s="27">
        <f>Bilanca!J47</f>
        <v>14939</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ljekarne.koprivnica@optinet.hr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Hrešć Božena</v>
      </c>
      <c r="D43" s="4" t="s">
        <v>554</v>
      </c>
      <c r="E43" s="4">
        <v>1</v>
      </c>
      <c r="F43" s="4">
        <f>Bilanca!G50</f>
        <v>42</v>
      </c>
      <c r="G43" s="4">
        <f>IF(Bilanca!H50=0,"",Bilanca!H50)</f>
      </c>
      <c r="H43" s="26">
        <f t="shared" si="0"/>
        <v>2910994.38</v>
      </c>
      <c r="I43" s="27">
        <f t="shared" si="1"/>
        <v>0</v>
      </c>
      <c r="J43" s="27">
        <f>Bilanca!I50</f>
        <v>2137865</v>
      </c>
      <c r="K43" s="27">
        <f>Bilanca!J50</f>
        <v>2396537</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9583802.84</v>
      </c>
      <c r="I47" s="27">
        <f t="shared" si="3"/>
        <v>0</v>
      </c>
      <c r="J47" s="27">
        <f>Bilanca!I54</f>
        <v>5891828</v>
      </c>
      <c r="K47" s="27">
        <f>Bilanca!J54</f>
        <v>7471263</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10099414.5</v>
      </c>
      <c r="I50" s="27">
        <f t="shared" si="3"/>
        <v>0</v>
      </c>
      <c r="J50" s="27">
        <f>Bilanca!I57</f>
        <v>5833410</v>
      </c>
      <c r="K50" s="27">
        <f>Bilanca!J57</f>
        <v>7388820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113885.04</v>
      </c>
      <c r="I52" s="27">
        <f t="shared" si="3"/>
        <v>0</v>
      </c>
      <c r="J52" s="27">
        <f>Bilanca!I59</f>
        <v>58418</v>
      </c>
      <c r="K52" s="27">
        <f>Bilanca!J59</f>
        <v>82443</v>
      </c>
    </row>
    <row r="53" spans="1:11" ht="12.75">
      <c r="A53" s="4" t="s">
        <v>1301</v>
      </c>
      <c r="B53" s="25" t="str">
        <f>RefStr!I56</f>
        <v>NE</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2282317169.6799994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739957.6799999999</v>
      </c>
      <c r="I64" s="27">
        <f t="shared" si="3"/>
        <v>0</v>
      </c>
      <c r="J64" s="27">
        <f>Bilanca!I71</f>
        <v>550898</v>
      </c>
      <c r="K64" s="27">
        <f>Bilanca!J71</f>
        <v>311819</v>
      </c>
    </row>
    <row r="65" spans="1:11" ht="12.75">
      <c r="A65" s="4" t="s">
        <v>923</v>
      </c>
      <c r="B65" s="25" t="str">
        <f>TRIM(RefStr!N19)</f>
        <v>HSFI</v>
      </c>
      <c r="D65" s="4" t="s">
        <v>554</v>
      </c>
      <c r="E65" s="4">
        <v>1</v>
      </c>
      <c r="F65" s="4">
        <f>Bilanca!G72</f>
        <v>64</v>
      </c>
      <c r="G65" s="4">
        <f>IF(Bilanca!H72=0,"",Bilanca!H72)</f>
      </c>
      <c r="H65" s="26">
        <f t="shared" si="2"/>
        <v>44533.12</v>
      </c>
      <c r="I65" s="27">
        <f t="shared" si="3"/>
        <v>0</v>
      </c>
      <c r="J65" s="27">
        <f>Bilanca!I72</f>
        <v>25415</v>
      </c>
      <c r="K65" s="27">
        <f>Bilanca!J72</f>
        <v>22084</v>
      </c>
    </row>
    <row r="66" spans="1:11" ht="12.75">
      <c r="A66" s="4" t="s">
        <v>924</v>
      </c>
      <c r="B66" s="25">
        <f>RefStr!C23</f>
        <v>1</v>
      </c>
      <c r="D66" s="4" t="s">
        <v>554</v>
      </c>
      <c r="E66" s="4">
        <v>1</v>
      </c>
      <c r="F66" s="4">
        <f>Bilanca!G73</f>
        <v>65</v>
      </c>
      <c r="G66" s="4">
        <f>IF(Bilanca!H73=0,"",Bilanca!H73)</f>
      </c>
      <c r="H66" s="26">
        <f t="shared" si="2"/>
        <v>23084542.65</v>
      </c>
      <c r="I66" s="27">
        <f t="shared" si="3"/>
        <v>0</v>
      </c>
      <c r="J66" s="27">
        <f>Bilanca!I73</f>
        <v>10874021</v>
      </c>
      <c r="K66" s="27">
        <f>Bilanca!J73</f>
        <v>12320330</v>
      </c>
    </row>
    <row r="67" spans="1:11" ht="12.75">
      <c r="A67" s="4" t="s">
        <v>925</v>
      </c>
      <c r="B67" s="25" t="str">
        <f>TRIM(RefStr!L35)</f>
        <v>048/621-911</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10</v>
      </c>
      <c r="D68" s="4" t="s">
        <v>554</v>
      </c>
      <c r="E68" s="4">
        <v>1</v>
      </c>
      <c r="F68" s="4">
        <f>Bilanca!G76</f>
        <v>67</v>
      </c>
      <c r="G68" s="4">
        <f>IF(Bilanca!H76=0,"",Bilanca!H76)</f>
      </c>
      <c r="H68" s="26">
        <f t="shared" si="2"/>
        <v>21588447.21</v>
      </c>
      <c r="I68" s="27">
        <f t="shared" si="3"/>
        <v>0</v>
      </c>
      <c r="J68" s="27">
        <f>Bilanca!I76</f>
        <v>9959665</v>
      </c>
      <c r="K68" s="27">
        <f>Bilanca!J76</f>
        <v>11130949</v>
      </c>
    </row>
    <row r="69" spans="1:11" ht="12.75">
      <c r="A69" s="4" t="s">
        <v>927</v>
      </c>
      <c r="B69" s="25">
        <f>TRIM(RefStr!M46)</f>
      </c>
      <c r="D69" s="4" t="s">
        <v>554</v>
      </c>
      <c r="E69" s="4">
        <v>1</v>
      </c>
      <c r="F69" s="4">
        <f>Bilanca!G77</f>
        <v>68</v>
      </c>
      <c r="G69" s="4">
        <f>IF(Bilanca!H77=0,"",Bilanca!H77)</f>
      </c>
      <c r="H69" s="26">
        <f t="shared" si="2"/>
        <v>4784732.28</v>
      </c>
      <c r="I69" s="27">
        <f t="shared" si="3"/>
        <v>0</v>
      </c>
      <c r="J69" s="27">
        <f>Bilanca!I77</f>
        <v>2345457</v>
      </c>
      <c r="K69" s="27">
        <f>Bilanca!J77</f>
        <v>2345457</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2142240.12</v>
      </c>
      <c r="I77" s="27">
        <f t="shared" si="3"/>
        <v>0</v>
      </c>
      <c r="J77" s="27">
        <f>Bilanca!I85</f>
        <v>939579</v>
      </c>
      <c r="K77" s="27">
        <f>Bilanca!J85</f>
        <v>939579</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15883787.189999998</v>
      </c>
      <c r="I84" s="27">
        <f t="shared" si="3"/>
        <v>0</v>
      </c>
      <c r="J84" s="27">
        <f>Bilanca!I92</f>
        <v>5787835</v>
      </c>
      <c r="K84" s="27">
        <f>Bilanca!J92</f>
        <v>6674629</v>
      </c>
    </row>
    <row r="85" spans="4:11" ht="12.75">
      <c r="D85" s="4" t="s">
        <v>554</v>
      </c>
      <c r="E85" s="4">
        <v>1</v>
      </c>
      <c r="F85" s="4">
        <f>Bilanca!G93</f>
        <v>84</v>
      </c>
      <c r="G85" s="4">
        <f>IF(Bilanca!H93=0,"",Bilanca!H93)</f>
      </c>
      <c r="H85" s="26">
        <f t="shared" si="2"/>
        <v>16075158.119999997</v>
      </c>
      <c r="I85" s="27">
        <f t="shared" si="3"/>
        <v>0</v>
      </c>
      <c r="J85" s="27">
        <f>Bilanca!I93</f>
        <v>5787835</v>
      </c>
      <c r="K85" s="27">
        <f>Bilanca!J93</f>
        <v>6674629</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2777251.3200000003</v>
      </c>
      <c r="I87" s="27">
        <f>ABS(ROUND(J87,0)-J87)+ABS(ROUND(K87,0)-K87)</f>
        <v>0</v>
      </c>
      <c r="J87" s="27">
        <f>Bilanca!I95</f>
        <v>886794</v>
      </c>
      <c r="K87" s="27">
        <f>Bilanca!J95</f>
        <v>1171284</v>
      </c>
    </row>
    <row r="88" spans="4:11" ht="12.75">
      <c r="D88" s="4" t="s">
        <v>554</v>
      </c>
      <c r="E88" s="4">
        <v>1</v>
      </c>
      <c r="F88" s="4">
        <f>Bilanca!G96</f>
        <v>87</v>
      </c>
      <c r="G88" s="4">
        <f>IF(Bilanca!H96=0,"",Bilanca!H96)</f>
      </c>
      <c r="H88" s="26">
        <f>J88/100*F88+2*K88/100*F88</f>
        <v>2809544.94</v>
      </c>
      <c r="I88" s="27">
        <f>ABS(ROUND(J88,0)-J88)+ABS(ROUND(K88,0)-K88)</f>
        <v>0</v>
      </c>
      <c r="J88" s="27">
        <f>Bilanca!I96</f>
        <v>886794</v>
      </c>
      <c r="K88" s="27">
        <f>Bilanca!J96</f>
        <v>1171284</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683544.45</v>
      </c>
      <c r="I98" s="27">
        <f t="shared" si="5"/>
        <v>0</v>
      </c>
      <c r="J98" s="27">
        <f>Bilanca!I106</f>
        <v>234895</v>
      </c>
      <c r="K98" s="27">
        <f>Bilanca!J106</f>
        <v>234895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761059.7999999999</v>
      </c>
      <c r="I109" s="27">
        <f t="shared" si="5"/>
        <v>0</v>
      </c>
      <c r="J109" s="27">
        <f>Bilanca!I117</f>
        <v>234895</v>
      </c>
      <c r="K109" s="27">
        <f>Bilanca!J117</f>
        <v>234895</v>
      </c>
    </row>
    <row r="110" spans="4:11" ht="12.75">
      <c r="D110" s="4" t="s">
        <v>554</v>
      </c>
      <c r="E110" s="4">
        <v>1</v>
      </c>
      <c r="F110" s="4">
        <f>Bilanca!G118</f>
        <v>109</v>
      </c>
      <c r="G110" s="4">
        <f>IF(Bilanca!H118=0,"",Bilanca!H118)</f>
      </c>
      <c r="H110" s="26">
        <f t="shared" si="4"/>
        <v>2707624.31</v>
      </c>
      <c r="I110" s="27">
        <f t="shared" si="5"/>
        <v>0</v>
      </c>
      <c r="J110" s="27">
        <f>Bilanca!I118</f>
        <v>679461</v>
      </c>
      <c r="K110" s="27">
        <f>Bilanca!J118</f>
        <v>902299</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1364927.85</v>
      </c>
      <c r="I118" s="27">
        <f t="shared" si="5"/>
        <v>0</v>
      </c>
      <c r="J118" s="27">
        <f>Bilanca!I126</f>
        <v>312621</v>
      </c>
      <c r="K118" s="27">
        <f>Bilanca!J126</f>
        <v>426992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779495.22</v>
      </c>
      <c r="I120" s="27">
        <f t="shared" si="5"/>
        <v>0</v>
      </c>
      <c r="J120" s="27">
        <f>Bilanca!I128</f>
        <v>197938</v>
      </c>
      <c r="K120" s="27">
        <f>Bilanca!J128</f>
        <v>228550</v>
      </c>
    </row>
    <row r="121" spans="4:11" ht="12.75">
      <c r="D121" s="4" t="s">
        <v>554</v>
      </c>
      <c r="E121" s="4">
        <v>1</v>
      </c>
      <c r="F121" s="4">
        <f>Bilanca!G129</f>
        <v>120</v>
      </c>
      <c r="G121" s="4">
        <f>IF(Bilanca!H129=0,"",Bilanca!H129)</f>
      </c>
      <c r="H121" s="26">
        <f t="shared" si="4"/>
        <v>794899.2000000001</v>
      </c>
      <c r="I121" s="27">
        <f t="shared" si="5"/>
        <v>0</v>
      </c>
      <c r="J121" s="27">
        <f>Bilanca!I129</f>
        <v>168902</v>
      </c>
      <c r="K121" s="27">
        <f>Bilanca!J129</f>
        <v>246757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129423.76</v>
      </c>
      <c r="I125" s="27">
        <f t="shared" si="5"/>
        <v>0</v>
      </c>
      <c r="J125" s="27">
        <f>Bilanca!I133</f>
        <v>0</v>
      </c>
      <c r="K125" s="27">
        <f>Bilanca!J133</f>
        <v>52187</v>
      </c>
    </row>
    <row r="126" spans="4:11" ht="12.75">
      <c r="D126" s="4" t="s">
        <v>554</v>
      </c>
      <c r="E126" s="4">
        <v>1</v>
      </c>
      <c r="F126" s="4">
        <f>Bilanca!G134</f>
        <v>125</v>
      </c>
      <c r="G126" s="4">
        <f>IF(Bilanca!H134=0,"",Bilanca!H134)</f>
      </c>
      <c r="H126" s="26">
        <f t="shared" si="4"/>
        <v>44393351.25</v>
      </c>
      <c r="I126" s="27">
        <f t="shared" si="5"/>
        <v>0</v>
      </c>
      <c r="J126" s="27">
        <f>Bilanca!I134</f>
        <v>10874021</v>
      </c>
      <c r="K126" s="27">
        <f>Bilanca!J134</f>
        <v>12320330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128102967.06</v>
      </c>
      <c r="I128" s="4">
        <f t="shared" si="5"/>
        <v>0</v>
      </c>
      <c r="J128" s="27">
        <f>RDG!I8</f>
        <v>32140966</v>
      </c>
      <c r="K128" s="27">
        <f>RDG!J8</f>
        <v>34363756</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118115588.88000001</v>
      </c>
      <c r="I130" s="4">
        <f aca="true" t="shared" si="7" ref="I130:I192">ABS(ROUND(J130,0)-J130)+ABS(ROUND(K130,0)-K130)</f>
        <v>0</v>
      </c>
      <c r="J130" s="27">
        <f>RDG!I10</f>
        <v>29216454</v>
      </c>
      <c r="K130" s="27">
        <f>RDG!J10</f>
        <v>31173009</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12283927.92</v>
      </c>
      <c r="I133" s="4">
        <f t="shared" si="7"/>
        <v>0</v>
      </c>
      <c r="J133" s="27">
        <f>RDG!I13</f>
        <v>2924512</v>
      </c>
      <c r="K133" s="27">
        <f>RDG!J13</f>
        <v>3190747</v>
      </c>
    </row>
    <row r="134" spans="4:11" ht="12.75">
      <c r="D134" s="4" t="s">
        <v>794</v>
      </c>
      <c r="E134" s="4">
        <v>2</v>
      </c>
      <c r="F134" s="4">
        <f>RDG!G14</f>
        <v>133</v>
      </c>
      <c r="G134" s="4">
        <f>IF(RDG!H14=0,"",RDG!H14)</f>
      </c>
      <c r="H134" s="26">
        <f t="shared" si="6"/>
        <v>128906374.38</v>
      </c>
      <c r="I134" s="4">
        <f t="shared" si="7"/>
        <v>0</v>
      </c>
      <c r="J134" s="27">
        <f>RDG!I14</f>
        <v>31055974</v>
      </c>
      <c r="K134" s="27">
        <f>RDG!J14</f>
        <v>32933056</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109845921.15</v>
      </c>
      <c r="I136" s="4">
        <f t="shared" si="7"/>
        <v>0</v>
      </c>
      <c r="J136" s="27">
        <f>RDG!I16</f>
        <v>25966839</v>
      </c>
      <c r="K136" s="27">
        <f>RDG!J16</f>
        <v>27700255</v>
      </c>
    </row>
    <row r="137" spans="4:11" ht="12.75">
      <c r="D137" s="4" t="s">
        <v>794</v>
      </c>
      <c r="E137" s="4">
        <v>2</v>
      </c>
      <c r="F137" s="4">
        <f>RDG!G17</f>
        <v>136</v>
      </c>
      <c r="G137" s="4">
        <f>IF(RDG!H17=0,"",RDG!H17)</f>
      </c>
      <c r="H137" s="26">
        <f t="shared" si="6"/>
        <v>457653.6</v>
      </c>
      <c r="I137" s="4">
        <f t="shared" si="7"/>
        <v>0</v>
      </c>
      <c r="J137" s="27">
        <f>RDG!I17</f>
        <v>118442</v>
      </c>
      <c r="K137" s="27">
        <f>RDG!J17</f>
        <v>109034</v>
      </c>
    </row>
    <row r="138" spans="4:11" ht="12.75">
      <c r="D138" s="4" t="s">
        <v>794</v>
      </c>
      <c r="E138" s="4">
        <v>2</v>
      </c>
      <c r="F138" s="4">
        <f>RDG!G18</f>
        <v>137</v>
      </c>
      <c r="G138" s="4">
        <f>IF(RDG!H18=0,"",RDG!H18)</f>
      </c>
      <c r="H138" s="26">
        <f t="shared" si="6"/>
        <v>109194327.92999999</v>
      </c>
      <c r="I138" s="4">
        <f t="shared" si="7"/>
        <v>0</v>
      </c>
      <c r="J138" s="27">
        <f>RDG!I18</f>
        <v>25440599</v>
      </c>
      <c r="K138" s="27">
        <f>RDG!J18</f>
        <v>27131645</v>
      </c>
    </row>
    <row r="139" spans="4:11" ht="12.75">
      <c r="D139" s="4" t="s">
        <v>794</v>
      </c>
      <c r="E139" s="4">
        <v>2</v>
      </c>
      <c r="F139" s="4">
        <f>RDG!G19</f>
        <v>138</v>
      </c>
      <c r="G139" s="4">
        <f>IF(RDG!H19=0,"",RDG!H19)</f>
      </c>
      <c r="H139" s="26">
        <f t="shared" si="6"/>
        <v>1831191</v>
      </c>
      <c r="I139" s="4">
        <f t="shared" si="7"/>
        <v>0</v>
      </c>
      <c r="J139" s="27">
        <f>RDG!I19</f>
        <v>407798</v>
      </c>
      <c r="K139" s="27">
        <f>RDG!J19</f>
        <v>459576</v>
      </c>
    </row>
    <row r="140" spans="4:11" ht="12.75">
      <c r="D140" s="4" t="s">
        <v>794</v>
      </c>
      <c r="E140" s="4">
        <v>2</v>
      </c>
      <c r="F140" s="4">
        <f>RDG!G20</f>
        <v>139</v>
      </c>
      <c r="G140" s="4">
        <f>IF(RDG!H20=0,"",RDG!H20)</f>
      </c>
      <c r="H140" s="26">
        <f t="shared" si="6"/>
        <v>16132547.11</v>
      </c>
      <c r="I140" s="4">
        <f t="shared" si="7"/>
        <v>0</v>
      </c>
      <c r="J140" s="27">
        <f>RDG!I20</f>
        <v>3705979</v>
      </c>
      <c r="K140" s="27">
        <f>RDG!J20</f>
        <v>3950085</v>
      </c>
    </row>
    <row r="141" spans="4:11" ht="12.75">
      <c r="D141" s="4" t="s">
        <v>794</v>
      </c>
      <c r="E141" s="4">
        <v>2</v>
      </c>
      <c r="F141" s="4">
        <f>RDG!G21</f>
        <v>140</v>
      </c>
      <c r="G141" s="4">
        <f>IF(RDG!H21=0,"",RDG!H21)</f>
      </c>
      <c r="H141" s="26">
        <f t="shared" si="6"/>
        <v>10371223.8</v>
      </c>
      <c r="I141" s="4">
        <f t="shared" si="7"/>
        <v>0</v>
      </c>
      <c r="J141" s="27">
        <f>RDG!I21</f>
        <v>2317681</v>
      </c>
      <c r="K141" s="27">
        <f>RDG!J21</f>
        <v>2545168</v>
      </c>
    </row>
    <row r="142" spans="4:11" ht="12.75">
      <c r="D142" s="4" t="s">
        <v>794</v>
      </c>
      <c r="E142" s="4">
        <v>2</v>
      </c>
      <c r="F142" s="4">
        <f>RDG!G22</f>
        <v>141</v>
      </c>
      <c r="G142" s="4">
        <f>IF(RDG!H22=0,"",RDG!H22)</f>
      </c>
      <c r="H142" s="26">
        <f t="shared" si="6"/>
        <v>4119924.12</v>
      </c>
      <c r="I142" s="4">
        <f t="shared" si="7"/>
        <v>0</v>
      </c>
      <c r="J142" s="27">
        <f>RDG!I22</f>
        <v>968598</v>
      </c>
      <c r="K142" s="27">
        <f>RDG!J22</f>
        <v>976667</v>
      </c>
    </row>
    <row r="143" spans="4:11" ht="12.75">
      <c r="D143" s="4" t="s">
        <v>794</v>
      </c>
      <c r="E143" s="4">
        <v>2</v>
      </c>
      <c r="F143" s="4">
        <f>RDG!G23</f>
        <v>142</v>
      </c>
      <c r="G143" s="4">
        <f>IF(RDG!H23=0,"",RDG!H23)</f>
      </c>
      <c r="H143" s="26">
        <f t="shared" si="6"/>
        <v>1812204</v>
      </c>
      <c r="I143" s="4">
        <f t="shared" si="7"/>
        <v>0</v>
      </c>
      <c r="J143" s="27">
        <f>RDG!I23</f>
        <v>419700</v>
      </c>
      <c r="K143" s="27">
        <f>RDG!J23</f>
        <v>428250</v>
      </c>
    </row>
    <row r="144" spans="4:11" ht="12.75">
      <c r="D144" s="4" t="s">
        <v>794</v>
      </c>
      <c r="E144" s="4">
        <v>2</v>
      </c>
      <c r="F144" s="4">
        <f>RDG!G24</f>
        <v>143</v>
      </c>
      <c r="G144" s="4">
        <f>IF(RDG!H24=0,"",RDG!H24)</f>
      </c>
      <c r="H144" s="26">
        <f t="shared" si="6"/>
        <v>776372.74</v>
      </c>
      <c r="I144" s="4">
        <f t="shared" si="7"/>
        <v>0</v>
      </c>
      <c r="J144" s="27">
        <f>RDG!I24</f>
        <v>212982</v>
      </c>
      <c r="K144" s="27">
        <f>RDG!J24</f>
        <v>164968</v>
      </c>
    </row>
    <row r="145" spans="4:11" ht="12.75">
      <c r="D145" s="4" t="s">
        <v>794</v>
      </c>
      <c r="E145" s="4">
        <v>2</v>
      </c>
      <c r="F145" s="4">
        <f>RDG!G25</f>
        <v>144</v>
      </c>
      <c r="G145" s="4">
        <f>IF(RDG!H25=0,"",RDG!H25)</f>
      </c>
      <c r="H145" s="26">
        <f t="shared" si="6"/>
        <v>4551001.92</v>
      </c>
      <c r="I145" s="4">
        <f t="shared" si="7"/>
        <v>0</v>
      </c>
      <c r="J145" s="27">
        <f>RDG!I25</f>
        <v>1036200</v>
      </c>
      <c r="K145" s="27">
        <f>RDG!J25</f>
        <v>1062109</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380140.6</v>
      </c>
      <c r="I156" s="4">
        <f t="shared" si="7"/>
        <v>0</v>
      </c>
      <c r="J156" s="27">
        <f>RDG!I36</f>
        <v>133974</v>
      </c>
      <c r="K156" s="27">
        <f>RDG!J36</f>
        <v>55639</v>
      </c>
    </row>
    <row r="157" spans="4:11" ht="12.75">
      <c r="D157" s="4" t="s">
        <v>794</v>
      </c>
      <c r="E157" s="4">
        <v>2</v>
      </c>
      <c r="F157" s="4">
        <f>RDG!G37</f>
        <v>156</v>
      </c>
      <c r="G157" s="4">
        <f>IF(RDG!H37=0,"",RDG!H37)</f>
      </c>
      <c r="H157" s="26">
        <f t="shared" si="6"/>
        <v>1365</v>
      </c>
      <c r="I157" s="4">
        <f t="shared" si="7"/>
        <v>0</v>
      </c>
      <c r="J157" s="27">
        <f>RDG!I37</f>
        <v>409</v>
      </c>
      <c r="K157" s="27">
        <f>RDG!J37</f>
        <v>233</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1426.25</v>
      </c>
      <c r="I164" s="4">
        <f t="shared" si="7"/>
        <v>0</v>
      </c>
      <c r="J164" s="27">
        <f>RDG!I44</f>
        <v>409</v>
      </c>
      <c r="K164" s="27">
        <f>RDG!J44</f>
        <v>233</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262.19</v>
      </c>
      <c r="I168" s="4">
        <f t="shared" si="7"/>
        <v>0</v>
      </c>
      <c r="J168" s="27">
        <f>RDG!I48</f>
        <v>5</v>
      </c>
      <c r="K168" s="27">
        <f>RDG!J48</f>
        <v>76</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266.9</v>
      </c>
      <c r="I171" s="4">
        <f t="shared" si="7"/>
        <v>0</v>
      </c>
      <c r="J171" s="27">
        <f>RDG!I51</f>
        <v>5</v>
      </c>
      <c r="K171" s="27">
        <f>RDG!J51</f>
        <v>76</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180556141.87</v>
      </c>
      <c r="I180" s="4">
        <f t="shared" si="7"/>
        <v>0</v>
      </c>
      <c r="J180" s="27">
        <f>RDG!I60</f>
        <v>32141375</v>
      </c>
      <c r="K180" s="27">
        <f>RDG!J60</f>
        <v>34363989</v>
      </c>
    </row>
    <row r="181" spans="4:11" ht="12.75">
      <c r="D181" s="4" t="s">
        <v>794</v>
      </c>
      <c r="E181" s="4">
        <v>2</v>
      </c>
      <c r="F181" s="4">
        <f>RDG!G61</f>
        <v>180</v>
      </c>
      <c r="G181" s="4">
        <f>IF(RDG!H61=0,"",RDG!H61)</f>
      </c>
      <c r="H181" s="26">
        <f t="shared" si="6"/>
        <v>174460037.4</v>
      </c>
      <c r="I181" s="4">
        <f t="shared" si="7"/>
        <v>0</v>
      </c>
      <c r="J181" s="27">
        <f>RDG!I61</f>
        <v>31055979</v>
      </c>
      <c r="K181" s="27">
        <f>RDG!J61</f>
        <v>32933132</v>
      </c>
    </row>
    <row r="182" spans="4:11" ht="12.75">
      <c r="D182" s="4" t="s">
        <v>794</v>
      </c>
      <c r="E182" s="4">
        <v>2</v>
      </c>
      <c r="F182" s="4">
        <f>RDG!G62</f>
        <v>181</v>
      </c>
      <c r="G182" s="4">
        <f>IF(RDG!H62=0,"",RDG!H62)</f>
      </c>
      <c r="H182" s="26">
        <f t="shared" si="6"/>
        <v>7144269.1</v>
      </c>
      <c r="I182" s="4">
        <f t="shared" si="7"/>
        <v>0</v>
      </c>
      <c r="J182" s="27">
        <f>RDG!I62</f>
        <v>1085396</v>
      </c>
      <c r="K182" s="27">
        <f>RDG!J62</f>
        <v>1430857</v>
      </c>
    </row>
    <row r="183" spans="4:11" ht="12.75">
      <c r="D183" s="4" t="s">
        <v>794</v>
      </c>
      <c r="E183" s="4">
        <v>2</v>
      </c>
      <c r="F183" s="4">
        <f>RDG!G63</f>
        <v>182</v>
      </c>
      <c r="G183" s="4">
        <f>IF(RDG!H63=0,"",RDG!H63)</f>
      </c>
      <c r="H183" s="26">
        <f t="shared" si="6"/>
        <v>7183740.199999999</v>
      </c>
      <c r="I183" s="4">
        <f t="shared" si="7"/>
        <v>0</v>
      </c>
      <c r="J183" s="27">
        <f>RDG!I63</f>
        <v>1085396</v>
      </c>
      <c r="K183" s="27">
        <f>RDG!J63</f>
        <v>1430857</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1320656.32</v>
      </c>
      <c r="I185" s="4">
        <f t="shared" si="7"/>
        <v>0</v>
      </c>
      <c r="J185" s="27">
        <f>RDG!I65</f>
        <v>198602</v>
      </c>
      <c r="K185" s="27">
        <f>RDG!J65</f>
        <v>259573</v>
      </c>
    </row>
    <row r="186" spans="4:11" ht="12.75">
      <c r="D186" s="4" t="s">
        <v>794</v>
      </c>
      <c r="E186" s="4">
        <v>2</v>
      </c>
      <c r="F186" s="4">
        <f>RDG!G66</f>
        <v>185</v>
      </c>
      <c r="G186" s="4">
        <f>IF(RDG!H66=0,"",RDG!H66)</f>
      </c>
      <c r="H186" s="26">
        <f t="shared" si="6"/>
        <v>5974319.7</v>
      </c>
      <c r="I186" s="4">
        <f t="shared" si="7"/>
        <v>0</v>
      </c>
      <c r="J186" s="27">
        <f>RDG!I66</f>
        <v>886794</v>
      </c>
      <c r="K186" s="27">
        <f>RDG!J66</f>
        <v>1171284</v>
      </c>
    </row>
    <row r="187" spans="4:11" ht="12.75">
      <c r="D187" s="4" t="s">
        <v>794</v>
      </c>
      <c r="E187" s="4">
        <v>2</v>
      </c>
      <c r="F187" s="4">
        <f>RDG!G67</f>
        <v>186</v>
      </c>
      <c r="G187" s="4">
        <f>IF(RDG!H67=0,"",RDG!H67)</f>
      </c>
      <c r="H187" s="26">
        <f t="shared" si="6"/>
        <v>6006613.32</v>
      </c>
      <c r="I187" s="4">
        <f t="shared" si="7"/>
        <v>0</v>
      </c>
      <c r="J187" s="27">
        <f>RDG!I67</f>
        <v>886794</v>
      </c>
      <c r="K187" s="27">
        <f>RDG!J67</f>
        <v>1171284</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221581182.24</v>
      </c>
      <c r="I243" s="4">
        <f t="shared" si="13"/>
        <v>0</v>
      </c>
      <c r="J243" s="27">
        <f>Dodatni!I26</f>
        <v>29216454</v>
      </c>
      <c r="K243" s="27">
        <f>Dodatni!J26</f>
        <v>31173009</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230737429.44</v>
      </c>
      <c r="I253" s="4">
        <f t="shared" si="13"/>
        <v>0</v>
      </c>
      <c r="J253" s="27">
        <f>Dodatni!I37</f>
        <v>29216454</v>
      </c>
      <c r="K253" s="27">
        <f>Dodatni!J37</f>
        <v>31173009</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476989.34</v>
      </c>
      <c r="I263" s="4">
        <f t="shared" si="13"/>
        <v>0</v>
      </c>
      <c r="J263" s="27">
        <f>Dodatni!I50</f>
        <v>64739</v>
      </c>
      <c r="K263" s="27">
        <f>Dodatni!J50</f>
        <v>58659</v>
      </c>
    </row>
    <row r="264" spans="4:11" ht="12.75">
      <c r="D264" s="4" t="s">
        <v>555</v>
      </c>
      <c r="E264" s="4">
        <v>3</v>
      </c>
      <c r="F264" s="4">
        <f>Dodatni!H51</f>
        <v>263</v>
      </c>
      <c r="H264" s="26">
        <f t="shared" si="12"/>
        <v>92686.45999999999</v>
      </c>
      <c r="I264" s="4">
        <f t="shared" si="13"/>
        <v>0</v>
      </c>
      <c r="J264" s="27">
        <f>Dodatni!I51</f>
        <v>12036</v>
      </c>
      <c r="K264" s="27">
        <f>Dodatni!J51</f>
        <v>11603</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399656.28</v>
      </c>
      <c r="I268" s="4">
        <f t="shared" si="13"/>
        <v>0</v>
      </c>
      <c r="J268" s="27">
        <f>Dodatni!I55</f>
        <v>38610</v>
      </c>
      <c r="K268" s="27">
        <f>Dodatni!J55</f>
        <v>55537</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302928.92000000004</v>
      </c>
      <c r="I275" s="4">
        <f t="shared" si="13"/>
        <v>0</v>
      </c>
      <c r="J275" s="27">
        <f>Dodatni!I62</f>
        <v>41726</v>
      </c>
      <c r="K275" s="27">
        <f>Dodatni!J62</f>
        <v>34416</v>
      </c>
    </row>
    <row r="276" spans="4:11" ht="12.75">
      <c r="D276" s="4" t="s">
        <v>555</v>
      </c>
      <c r="E276" s="4">
        <v>3</v>
      </c>
      <c r="F276" s="4">
        <f>Dodatni!H63</f>
        <v>275</v>
      </c>
      <c r="H276" s="26">
        <f t="shared" si="12"/>
        <v>57887.5</v>
      </c>
      <c r="I276" s="4">
        <f t="shared" si="13"/>
        <v>0</v>
      </c>
      <c r="J276" s="27">
        <f>Dodatni!I63</f>
        <v>2400</v>
      </c>
      <c r="K276" s="27">
        <f>Dodatni!J63</f>
        <v>9325</v>
      </c>
    </row>
    <row r="277" spans="4:11" ht="12.75">
      <c r="D277" s="4" t="s">
        <v>555</v>
      </c>
      <c r="E277" s="4">
        <v>3</v>
      </c>
      <c r="F277" s="4">
        <f>Dodatni!H64</f>
        <v>276</v>
      </c>
      <c r="H277" s="26">
        <f t="shared" si="12"/>
        <v>615181.92</v>
      </c>
      <c r="I277" s="4">
        <f t="shared" si="13"/>
        <v>0</v>
      </c>
      <c r="J277" s="27">
        <f>Dodatni!I64</f>
        <v>79022</v>
      </c>
      <c r="K277" s="27">
        <f>Dodatni!J64</f>
        <v>71935</v>
      </c>
    </row>
    <row r="278" spans="4:11" ht="12.75">
      <c r="D278" s="4" t="s">
        <v>555</v>
      </c>
      <c r="E278" s="4">
        <v>3</v>
      </c>
      <c r="F278" s="4">
        <f>Dodatni!H65</f>
        <v>277</v>
      </c>
      <c r="H278" s="26">
        <f t="shared" si="12"/>
        <v>5007088.010000001</v>
      </c>
      <c r="I278" s="4">
        <f t="shared" si="13"/>
        <v>0</v>
      </c>
      <c r="J278" s="27">
        <f>Dodatni!I65</f>
        <v>489143</v>
      </c>
      <c r="K278" s="27">
        <f>Dodatni!J65</f>
        <v>659235</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2485</v>
      </c>
      <c r="I285" s="4">
        <f aca="true" t="shared" si="15" ref="I285:I294">ABS(ROUND(J285,0)-J285)+ABS(ROUND(K285,0)-K285)</f>
        <v>0</v>
      </c>
      <c r="J285" s="27">
        <f>Dodatni!I73</f>
        <v>409</v>
      </c>
      <c r="K285" s="27">
        <f>Dodatni!J73</f>
        <v>233</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450.59000000000003</v>
      </c>
      <c r="I288" s="4">
        <f t="shared" si="15"/>
        <v>0</v>
      </c>
      <c r="J288" s="27">
        <f>Dodatni!I76</f>
        <v>5</v>
      </c>
      <c r="K288" s="27">
        <f>Dodatni!J76</f>
        <v>76</v>
      </c>
    </row>
    <row r="289" spans="4:11" ht="12.75">
      <c r="D289" s="4" t="s">
        <v>555</v>
      </c>
      <c r="E289" s="4">
        <v>3</v>
      </c>
      <c r="F289" s="4">
        <f>Dodatni!H78</f>
        <v>288</v>
      </c>
      <c r="H289" s="26">
        <f t="shared" si="14"/>
        <v>205009.91999999998</v>
      </c>
      <c r="I289" s="4">
        <f t="shared" si="15"/>
        <v>0</v>
      </c>
      <c r="J289" s="27">
        <f>Dodatni!I78</f>
        <v>38368</v>
      </c>
      <c r="K289" s="27">
        <f>Dodatni!J78</f>
        <v>16408</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206433.6</v>
      </c>
      <c r="I291" s="4">
        <f t="shared" si="15"/>
        <v>0</v>
      </c>
      <c r="J291" s="27">
        <f>Dodatni!I80</f>
        <v>38368</v>
      </c>
      <c r="K291" s="27">
        <f>Dodatni!J80</f>
        <v>16408</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14.850000000000001</v>
      </c>
      <c r="I298" s="4">
        <f t="shared" si="17"/>
        <v>0</v>
      </c>
      <c r="J298" s="27">
        <f>Dodatni!I88</f>
        <v>5</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32"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LJEKARNE KOPRIVNICA</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48000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61339564854</v>
      </c>
      <c r="V4" s="206" t="s">
        <v>2737</v>
      </c>
      <c r="W4" s="224" t="str">
        <f>RefStr!F31</f>
        <v>KOPRIVNICA</v>
      </c>
      <c r="X4" s="226" t="s">
        <v>1783</v>
      </c>
      <c r="Y4" s="227" t="str">
        <f>RefStr!I68</f>
        <v>NE</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1</v>
      </c>
      <c r="T5" s="206" t="s">
        <v>1560</v>
      </c>
      <c r="U5" s="224" t="str">
        <f>RefStr!H27</f>
        <v>03009955</v>
      </c>
      <c r="V5" s="206" t="s">
        <v>2738</v>
      </c>
      <c r="W5" s="224" t="str">
        <f>RefStr!C33</f>
        <v>Florijanski trg 4</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010038304</v>
      </c>
      <c r="V6" s="206" t="s">
        <v>2968</v>
      </c>
      <c r="W6" s="224" t="str">
        <f>RefStr!L35</f>
        <v>048/621-911</v>
      </c>
      <c r="X6" s="206" t="s">
        <v>2926</v>
      </c>
      <c r="Y6" s="224" t="str">
        <f>RefStr!C68</f>
        <v>Ana Škvorc</v>
      </c>
      <c r="Z6" s="206" t="s">
        <v>2952</v>
      </c>
      <c r="AA6" s="224">
        <f>RefStr!C46</f>
        <v>0</v>
      </c>
    </row>
    <row r="7" spans="1:27" ht="13.5" customHeight="1">
      <c r="A7" s="505"/>
      <c r="B7" s="506"/>
      <c r="C7" s="506"/>
      <c r="D7" s="506"/>
      <c r="E7" s="506"/>
      <c r="F7" s="506"/>
      <c r="G7" s="506"/>
      <c r="H7" s="506"/>
      <c r="I7" s="214" t="s">
        <v>211</v>
      </c>
      <c r="J7" s="216">
        <f>SUM(M12:M122)</f>
        <v>1</v>
      </c>
      <c r="N7" s="203" t="s">
        <v>795</v>
      </c>
      <c r="O7" s="206">
        <f>PK!AC1</f>
        <v>0</v>
      </c>
      <c r="P7" s="207">
        <f>PK!AC2</f>
        <v>0</v>
      </c>
      <c r="Q7" s="224">
        <f>PK!AC3</f>
        <v>0</v>
      </c>
      <c r="R7" s="206" t="s">
        <v>2969</v>
      </c>
      <c r="S7" s="224">
        <f>IF(RefStr!C44&lt;&gt;"",IF(ISERROR(INT(RefStr!C44)),0,RefStr!C44),0)</f>
        <v>10</v>
      </c>
      <c r="T7" s="206" t="s">
        <v>916</v>
      </c>
      <c r="U7" s="224">
        <f>RefStr!C7</f>
        <v>8</v>
      </c>
      <c r="V7" s="206" t="s">
        <v>2884</v>
      </c>
      <c r="W7" s="224" t="str">
        <f>TRIM(UPPER(RefStr!C35))</f>
        <v>LJEKARNE.KOPRIVNICA@OPTINET.HR</v>
      </c>
      <c r="X7" s="206" t="s">
        <v>2927</v>
      </c>
      <c r="Y7" s="224" t="str">
        <f>RefStr!C70</f>
        <v>048/621-911</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Ustanova</v>
      </c>
      <c r="V8" s="206" t="s">
        <v>2974</v>
      </c>
      <c r="W8" s="224" t="str">
        <f>RefStr!C42</f>
        <v>4773</v>
      </c>
      <c r="X8" s="206" t="s">
        <v>2928</v>
      </c>
      <c r="Y8" s="224" t="str">
        <f>TRIM(UPPER(RefStr!C72))</f>
        <v>LJEKARNE.KOPRIVNICA@OPTINET.HR</v>
      </c>
      <c r="Z8" s="228" t="s">
        <v>1780</v>
      </c>
      <c r="AA8" s="229" t="str">
        <f>RefStr!I56</f>
        <v>NE</v>
      </c>
    </row>
    <row r="9" spans="1:27" ht="13.5" customHeight="1">
      <c r="A9" s="515" t="s">
        <v>819</v>
      </c>
      <c r="B9" s="515"/>
      <c r="C9" s="515" t="s">
        <v>963</v>
      </c>
      <c r="D9" s="515"/>
      <c r="E9" s="515"/>
      <c r="F9" s="515"/>
      <c r="G9" s="515"/>
      <c r="H9" s="515"/>
      <c r="I9" s="515"/>
      <c r="J9" s="515"/>
      <c r="L9" s="190"/>
      <c r="M9" s="190"/>
      <c r="O9" s="222" t="s">
        <v>1464</v>
      </c>
      <c r="P9" s="204">
        <f>RefStr!C58</f>
        <v>20</v>
      </c>
      <c r="Q9" s="223">
        <f>RefStr!F58</f>
        <v>22</v>
      </c>
      <c r="R9" s="206" t="s">
        <v>914</v>
      </c>
      <c r="S9" s="224">
        <f>IF(RefStr!F4&lt;&gt;"",RefStr!F4,0)</f>
        <v>44561</v>
      </c>
      <c r="T9" s="206" t="s">
        <v>891</v>
      </c>
      <c r="U9" s="224">
        <f>RefStr!C39</f>
        <v>201</v>
      </c>
      <c r="V9" s="206" t="s">
        <v>2951</v>
      </c>
      <c r="W9" s="224" t="str">
        <f>RefStr!D42</f>
        <v>Ljekarne </v>
      </c>
      <c r="X9" s="230" t="s">
        <v>1782</v>
      </c>
      <c r="Y9" s="231" t="str">
        <f>RefStr!I66</f>
        <v>NE</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24</v>
      </c>
      <c r="Q10" s="225">
        <f>RefStr!F56</f>
        <v>27</v>
      </c>
      <c r="R10" s="208" t="s">
        <v>917</v>
      </c>
      <c r="S10" s="225">
        <f>RefStr!C23</f>
        <v>1</v>
      </c>
      <c r="T10" s="208" t="s">
        <v>2973</v>
      </c>
      <c r="U10" s="225" t="str">
        <f>RefStr!D39</f>
        <v>Koprivnica</v>
      </c>
      <c r="V10" s="232"/>
      <c r="W10" s="233"/>
      <c r="X10" s="234" t="s">
        <v>2279</v>
      </c>
      <c r="Y10" s="235">
        <f>RefStr!F12</f>
        <v>2021</v>
      </c>
      <c r="Z10" s="208" t="s">
        <v>1771</v>
      </c>
      <c r="AA10" s="225" t="str">
        <f>RefStr!A75</f>
        <v>                        Hrešć Božena</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1</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Provjera</v>
      </c>
      <c r="C97" s="491" t="s">
        <v>2420</v>
      </c>
      <c r="D97" s="491"/>
      <c r="E97" s="491"/>
      <c r="F97" s="491"/>
      <c r="G97" s="491"/>
      <c r="H97" s="491"/>
      <c r="I97" s="491"/>
      <c r="J97" s="491"/>
      <c r="L97" s="190">
        <v>0</v>
      </c>
      <c r="M97" s="190">
        <f t="shared" si="16"/>
        <v>1</v>
      </c>
      <c r="N97" s="190">
        <f>IF(AND(Dodatni!I88&gt;3,Dodatni!I88&gt;0.1*Kont!P10),1,0)</f>
        <v>1</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C:\Users\Ana\Desktop\[GFI-POD za 2021..xls]RefStr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H54" sqref="H5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8</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300995.5</v>
      </c>
    </row>
    <row r="13" spans="4:17" ht="9.75" customHeight="1">
      <c r="D13" s="152"/>
      <c r="E13" s="158"/>
      <c r="H13" s="23"/>
      <c r="I13" s="159"/>
      <c r="J13" s="159"/>
      <c r="K13" s="152"/>
      <c r="L13" s="152"/>
      <c r="M13" s="152"/>
      <c r="N13" s="152"/>
      <c r="P13" s="50" t="s">
        <v>1561</v>
      </c>
      <c r="Q13" s="51">
        <f>INT(VALUE(M27))/50</f>
        <v>200766.08</v>
      </c>
    </row>
    <row r="14" spans="1:17" ht="15">
      <c r="A14" s="377" t="s">
        <v>1312</v>
      </c>
      <c r="B14" s="377"/>
      <c r="C14" s="377"/>
      <c r="D14" s="160"/>
      <c r="E14" s="161"/>
      <c r="F14" s="375"/>
      <c r="G14" s="376"/>
      <c r="H14" s="376"/>
      <c r="I14" s="152"/>
      <c r="J14" s="367" t="s">
        <v>1978</v>
      </c>
      <c r="K14" s="368"/>
      <c r="L14" s="368"/>
      <c r="M14" s="368"/>
      <c r="N14" s="368"/>
      <c r="P14" s="50" t="s">
        <v>1316</v>
      </c>
      <c r="Q14" s="51">
        <f>INT(VALUE(C27))/100</f>
        <v>613395648.54</v>
      </c>
    </row>
    <row r="15" spans="1:17" ht="19.5" customHeight="1">
      <c r="A15" s="364">
        <f>Skriveni!B59</f>
        <v>2282317169.6799994</v>
      </c>
      <c r="B15" s="365"/>
      <c r="C15" s="366"/>
      <c r="D15" s="56"/>
      <c r="E15" s="56"/>
      <c r="F15" s="56"/>
      <c r="G15" s="56"/>
      <c r="H15" s="56"/>
      <c r="I15" s="56"/>
      <c r="J15" s="56"/>
      <c r="K15" s="56"/>
      <c r="L15" s="56"/>
      <c r="M15" s="56"/>
      <c r="N15" s="56"/>
      <c r="P15" s="50" t="s">
        <v>887</v>
      </c>
      <c r="Q15" s="51">
        <f>LEN(Skriveni!B9)</f>
        <v>19</v>
      </c>
    </row>
    <row r="16" spans="4:17" ht="12.75" customHeight="1">
      <c r="D16" s="56"/>
      <c r="E16" s="56"/>
      <c r="F16" s="56"/>
      <c r="G16" s="56"/>
      <c r="H16" s="56"/>
      <c r="I16" s="56"/>
      <c r="P16" s="50" t="s">
        <v>888</v>
      </c>
      <c r="Q16" s="51">
        <f>INT(VALUE(C31))/100</f>
        <v>480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10</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1</v>
      </c>
      <c r="D19" s="380" t="str">
        <f>IF(C19="","Upišite svrhu predaje",IF(ISNA(LOOKUP(C19,A118:A120,A118:A120)),"Nepostojeća ili neprepoznatljiva svrha predaje",IF(LOOKUP(C19,A118:A120,A118:A120)&lt;&gt;C19,"Nepostojeća ili neprepoznatljiva svrha predaje",LOOKUP(C19,A118:A120,B118:B120))))</f>
        <v>Predaja samo u statističke svrhe</v>
      </c>
      <c r="E19" s="321"/>
      <c r="F19" s="321"/>
      <c r="G19" s="321"/>
      <c r="H19" s="321"/>
      <c r="I19" s="317" t="s">
        <v>198</v>
      </c>
      <c r="J19" s="379"/>
      <c r="K19" s="379"/>
      <c r="L19" s="379"/>
      <c r="M19" s="379"/>
      <c r="N19" s="32" t="s">
        <v>2982</v>
      </c>
      <c r="P19" s="50" t="s">
        <v>890</v>
      </c>
      <c r="Q19" s="51">
        <f>LEN(Skriveni!B12)</f>
        <v>17</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201</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4773</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48000</v>
      </c>
      <c r="D31" s="328" t="s">
        <v>929</v>
      </c>
      <c r="E31" s="329"/>
      <c r="F31" s="302" t="s">
        <v>2987</v>
      </c>
      <c r="G31" s="330"/>
      <c r="H31" s="330"/>
      <c r="I31" s="330"/>
      <c r="J31" s="330"/>
      <c r="K31" s="330"/>
      <c r="L31" s="331"/>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201</v>
      </c>
      <c r="D39" s="278" t="str">
        <f>IF(C39="","Upišite šifru grada/općine",IF(ISNA(LOOKUP(C39,A177:A732,A177:A732)),"Šifra grada/općine ne postoji",IF(LOOKUP(C39,A177:A732,A177:A732)&lt;&gt;C39,"Šifra grada/općine ne postoji",LOOKUP(C39,A177:A732,B177:B732))))</f>
        <v>Koprivnica</v>
      </c>
      <c r="E39" s="323"/>
      <c r="F39" s="323"/>
      <c r="G39" s="323"/>
      <c r="H39" s="287" t="s">
        <v>2109</v>
      </c>
      <c r="I39" s="306"/>
      <c r="J39" s="54">
        <f>IF(C39&gt;0,LOOKUP(C39,A177:A732,C177:C732),"")</f>
        <v>6</v>
      </c>
      <c r="K39" s="332" t="str">
        <f>IF(J39="","Upišite šifru grada/općine",LOOKUP(J39,A153:A173,B153:B173))</f>
        <v>KOPRIVNIČKO-KRIŽEVAČKA</v>
      </c>
      <c r="L39" s="332"/>
      <c r="M39" s="332"/>
      <c r="N39" s="332"/>
      <c r="P39" s="50" t="s">
        <v>896</v>
      </c>
      <c r="Q39" s="51">
        <f>C56+2*F56+3*C58+4*F58</f>
        <v>226</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429</v>
      </c>
      <c r="D42" s="320" t="str">
        <f>IF(C42="","Upišite šifru razreda glavne djelatnosti",IF(ISNA(LOOKUP(C42,A736:A1351,A736:A1351)),"Šifra NKD-a ne postoji",IF(LOOKUP(C42,A736:A1351,A736:A1351)&lt;&gt;C42,"Šifra NKD-a ne postoji",LOOKUP(C42,A736:A1351,B736:B1351))))</f>
        <v>Ljekarne </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10</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279"/>
      <c r="F44" s="279"/>
      <c r="G44" s="279"/>
      <c r="H44" s="279"/>
      <c r="I44" s="279"/>
      <c r="J44" s="279"/>
      <c r="K44" s="279"/>
      <c r="L44" s="279"/>
      <c r="M44" s="279"/>
      <c r="N44" s="279"/>
      <c r="P44" s="50" t="s">
        <v>1299</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24</v>
      </c>
      <c r="D56" s="326" t="s">
        <v>2653</v>
      </c>
      <c r="E56" s="327"/>
      <c r="F56" s="40">
        <v>27</v>
      </c>
      <c r="G56" s="326" t="s">
        <v>2654</v>
      </c>
      <c r="H56" s="381"/>
      <c r="I56" s="218" t="s">
        <v>1237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20</v>
      </c>
      <c r="D58" s="314" t="s">
        <v>2653</v>
      </c>
      <c r="E58" s="314"/>
      <c r="F58" s="40">
        <v>22</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1237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1237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2990</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2993</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2994</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5"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61339564854; LJEKARNE KOPRIVNICA</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2252249</v>
      </c>
      <c r="J10" s="66">
        <f>J11+J18+J28+J39+J44</f>
        <v>2103688</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2252249</v>
      </c>
      <c r="J18" s="66">
        <f>SUM(J19:J27)</f>
        <v>2103688</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v>2202072</v>
      </c>
      <c r="J20" s="67">
        <v>2061879</v>
      </c>
    </row>
    <row r="21" spans="1:10" ht="13.5" customHeight="1">
      <c r="A21" s="385" t="s">
        <v>734</v>
      </c>
      <c r="B21" s="385"/>
      <c r="C21" s="385"/>
      <c r="D21" s="385"/>
      <c r="E21" s="385"/>
      <c r="F21" s="385"/>
      <c r="G21" s="15">
        <v>13</v>
      </c>
      <c r="H21" s="16"/>
      <c r="I21" s="67">
        <v>50177</v>
      </c>
      <c r="J21" s="67">
        <v>41809</v>
      </c>
    </row>
    <row r="22" spans="1:10" ht="13.5" customHeight="1">
      <c r="A22" s="385" t="s">
        <v>405</v>
      </c>
      <c r="B22" s="385"/>
      <c r="C22" s="385"/>
      <c r="D22" s="385"/>
      <c r="E22" s="385"/>
      <c r="F22" s="385"/>
      <c r="G22" s="15">
        <v>14</v>
      </c>
      <c r="H22" s="16"/>
      <c r="I22" s="67"/>
      <c r="J22" s="67"/>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8596357</v>
      </c>
      <c r="J45" s="66">
        <f>J46+J54+J61+J71</f>
        <v>10194558</v>
      </c>
    </row>
    <row r="46" spans="1:10" ht="13.5" customHeight="1">
      <c r="A46" s="386" t="s">
        <v>1264</v>
      </c>
      <c r="B46" s="386"/>
      <c r="C46" s="386"/>
      <c r="D46" s="386"/>
      <c r="E46" s="386"/>
      <c r="F46" s="386"/>
      <c r="G46" s="15">
        <v>38</v>
      </c>
      <c r="H46" s="16"/>
      <c r="I46" s="66">
        <f>SUM(I47:I53)</f>
        <v>2153631</v>
      </c>
      <c r="J46" s="66">
        <f>SUM(J47:J53)</f>
        <v>2411476</v>
      </c>
    </row>
    <row r="47" spans="1:10" ht="13.5" customHeight="1">
      <c r="A47" s="385" t="s">
        <v>1892</v>
      </c>
      <c r="B47" s="385"/>
      <c r="C47" s="385"/>
      <c r="D47" s="385"/>
      <c r="E47" s="385"/>
      <c r="F47" s="385"/>
      <c r="G47" s="15">
        <v>39</v>
      </c>
      <c r="H47" s="16"/>
      <c r="I47" s="67">
        <v>15766</v>
      </c>
      <c r="J47" s="67">
        <v>14939</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v>2137865</v>
      </c>
      <c r="J50" s="67">
        <v>2396537</v>
      </c>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5891828</v>
      </c>
      <c r="J54" s="66">
        <f>SUM(J55:J60)</f>
        <v>7471263</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5833410</v>
      </c>
      <c r="J57" s="67">
        <v>7388820</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58418</v>
      </c>
      <c r="J59" s="67">
        <v>82443</v>
      </c>
    </row>
    <row r="60" spans="1:10" ht="13.5" customHeight="1">
      <c r="A60" s="385" t="s">
        <v>1255</v>
      </c>
      <c r="B60" s="385"/>
      <c r="C60" s="385"/>
      <c r="D60" s="385"/>
      <c r="E60" s="385"/>
      <c r="F60" s="385"/>
      <c r="G60" s="15">
        <v>52</v>
      </c>
      <c r="H60" s="16"/>
      <c r="I60" s="67"/>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550898</v>
      </c>
      <c r="J71" s="67">
        <v>311819</v>
      </c>
    </row>
    <row r="72" spans="1:10" ht="24.75" customHeight="1">
      <c r="A72" s="387" t="s">
        <v>591</v>
      </c>
      <c r="B72" s="387"/>
      <c r="C72" s="387"/>
      <c r="D72" s="387"/>
      <c r="E72" s="387"/>
      <c r="F72" s="387"/>
      <c r="G72" s="15">
        <v>64</v>
      </c>
      <c r="H72" s="16"/>
      <c r="I72" s="67">
        <v>25415</v>
      </c>
      <c r="J72" s="67">
        <v>22084</v>
      </c>
    </row>
    <row r="73" spans="1:10" ht="13.5" customHeight="1">
      <c r="A73" s="387" t="s">
        <v>1267</v>
      </c>
      <c r="B73" s="387"/>
      <c r="C73" s="387"/>
      <c r="D73" s="387"/>
      <c r="E73" s="387"/>
      <c r="F73" s="387"/>
      <c r="G73" s="15">
        <v>65</v>
      </c>
      <c r="H73" s="16"/>
      <c r="I73" s="66">
        <f>I9+I10+I45+I72</f>
        <v>10874021</v>
      </c>
      <c r="J73" s="66">
        <f>J9+J10+J45+J72</f>
        <v>12320330</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9959665</v>
      </c>
      <c r="J76" s="66">
        <f>J77+J78+J79+J85+J86+J92+J95+J98</f>
        <v>11130949</v>
      </c>
      <c r="L76" s="2" t="s">
        <v>1209</v>
      </c>
    </row>
    <row r="77" spans="1:10" ht="13.5" customHeight="1">
      <c r="A77" s="386" t="s">
        <v>1857</v>
      </c>
      <c r="B77" s="386"/>
      <c r="C77" s="386"/>
      <c r="D77" s="386"/>
      <c r="E77" s="386"/>
      <c r="F77" s="386"/>
      <c r="G77" s="15">
        <v>68</v>
      </c>
      <c r="H77" s="16"/>
      <c r="I77" s="67">
        <v>2345457</v>
      </c>
      <c r="J77" s="67">
        <v>2345457</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v>939579</v>
      </c>
      <c r="J85" s="67">
        <v>939579</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5787835</v>
      </c>
      <c r="J92" s="66">
        <f>J93-J94</f>
        <v>6674629</v>
      </c>
      <c r="L92" s="2" t="s">
        <v>1209</v>
      </c>
    </row>
    <row r="93" spans="1:10" ht="13.5" customHeight="1">
      <c r="A93" s="385" t="s">
        <v>2830</v>
      </c>
      <c r="B93" s="385"/>
      <c r="C93" s="385"/>
      <c r="D93" s="385"/>
      <c r="E93" s="385"/>
      <c r="F93" s="385"/>
      <c r="G93" s="15">
        <v>84</v>
      </c>
      <c r="H93" s="16"/>
      <c r="I93" s="67">
        <v>5787835</v>
      </c>
      <c r="J93" s="67">
        <v>6674629</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886794</v>
      </c>
      <c r="J95" s="66">
        <f>J96-J97</f>
        <v>1171284</v>
      </c>
      <c r="L95" s="2" t="s">
        <v>1209</v>
      </c>
    </row>
    <row r="96" spans="1:10" ht="13.5" customHeight="1">
      <c r="A96" s="385" t="s">
        <v>1257</v>
      </c>
      <c r="B96" s="385"/>
      <c r="C96" s="385"/>
      <c r="D96" s="385"/>
      <c r="E96" s="385"/>
      <c r="F96" s="385"/>
      <c r="G96" s="15">
        <v>87</v>
      </c>
      <c r="H96" s="16"/>
      <c r="I96" s="67">
        <v>886794</v>
      </c>
      <c r="J96" s="67">
        <v>1171284</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234895</v>
      </c>
      <c r="J106" s="66">
        <f>SUM(J107:J117)</f>
        <v>234895</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v>234895</v>
      </c>
      <c r="J117" s="67">
        <v>234895</v>
      </c>
    </row>
    <row r="118" spans="1:10" ht="13.5" customHeight="1">
      <c r="A118" s="387" t="s">
        <v>2490</v>
      </c>
      <c r="B118" s="387"/>
      <c r="C118" s="387"/>
      <c r="D118" s="387"/>
      <c r="E118" s="387"/>
      <c r="F118" s="387"/>
      <c r="G118" s="15">
        <v>109</v>
      </c>
      <c r="H118" s="16"/>
      <c r="I118" s="66">
        <f>SUM(I119:I132)</f>
        <v>679461</v>
      </c>
      <c r="J118" s="66">
        <f>SUM(J119:J132)</f>
        <v>902299</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312621</v>
      </c>
      <c r="J126" s="67">
        <v>426992</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197938</v>
      </c>
      <c r="J128" s="67">
        <v>228550</v>
      </c>
    </row>
    <row r="129" spans="1:10" ht="13.5" customHeight="1">
      <c r="A129" s="385" t="s">
        <v>2023</v>
      </c>
      <c r="B129" s="385"/>
      <c r="C129" s="385"/>
      <c r="D129" s="385"/>
      <c r="E129" s="385"/>
      <c r="F129" s="385"/>
      <c r="G129" s="15">
        <v>120</v>
      </c>
      <c r="H129" s="16"/>
      <c r="I129" s="67">
        <v>168902</v>
      </c>
      <c r="J129" s="67">
        <v>246757</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c r="J133" s="67">
        <v>52187</v>
      </c>
    </row>
    <row r="134" spans="1:10" ht="13.5" customHeight="1">
      <c r="A134" s="387" t="s">
        <v>360</v>
      </c>
      <c r="B134" s="387"/>
      <c r="C134" s="387"/>
      <c r="D134" s="387"/>
      <c r="E134" s="387"/>
      <c r="F134" s="387"/>
      <c r="G134" s="15">
        <v>125</v>
      </c>
      <c r="H134" s="16"/>
      <c r="I134" s="66">
        <f>I76+I99+I106+I118+I133</f>
        <v>10874021</v>
      </c>
      <c r="J134" s="66">
        <f>J76+J99+J106+J118+J133</f>
        <v>12320330</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61339564854; LJEKARNE KOPRIVNICA</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32140966</v>
      </c>
      <c r="J8" s="80">
        <f>SUM(J9:J13)</f>
        <v>34363756</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29216454</v>
      </c>
      <c r="J10" s="67">
        <v>31173009</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2924512</v>
      </c>
      <c r="J13" s="67">
        <v>3190747</v>
      </c>
    </row>
    <row r="14" spans="1:10" s="2" customFormat="1" ht="14.25" customHeight="1">
      <c r="A14" s="387" t="s">
        <v>2492</v>
      </c>
      <c r="B14" s="387"/>
      <c r="C14" s="387"/>
      <c r="D14" s="387"/>
      <c r="E14" s="387"/>
      <c r="F14" s="387"/>
      <c r="G14" s="15">
        <v>133</v>
      </c>
      <c r="H14" s="16"/>
      <c r="I14" s="66">
        <f>I15+I16+I20+I24+I25+I26+I29+I36</f>
        <v>31055974</v>
      </c>
      <c r="J14" s="66">
        <f>J15+J16+J20+J24+J25+J26+J29+J36</f>
        <v>32933056</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25966839</v>
      </c>
      <c r="J16" s="66">
        <f>SUM(J17:J19)</f>
        <v>27700255</v>
      </c>
    </row>
    <row r="17" spans="1:10" s="2" customFormat="1" ht="14.25" customHeight="1">
      <c r="A17" s="414" t="s">
        <v>1273</v>
      </c>
      <c r="B17" s="414"/>
      <c r="C17" s="414"/>
      <c r="D17" s="414"/>
      <c r="E17" s="414"/>
      <c r="F17" s="414"/>
      <c r="G17" s="15">
        <v>136</v>
      </c>
      <c r="H17" s="16"/>
      <c r="I17" s="67">
        <v>118442</v>
      </c>
      <c r="J17" s="67">
        <v>109034</v>
      </c>
    </row>
    <row r="18" spans="1:10" s="2" customFormat="1" ht="14.25" customHeight="1">
      <c r="A18" s="414" t="s">
        <v>1274</v>
      </c>
      <c r="B18" s="414"/>
      <c r="C18" s="414"/>
      <c r="D18" s="414"/>
      <c r="E18" s="414"/>
      <c r="F18" s="414"/>
      <c r="G18" s="15">
        <v>137</v>
      </c>
      <c r="H18" s="16"/>
      <c r="I18" s="67">
        <v>25440599</v>
      </c>
      <c r="J18" s="67">
        <v>27131645</v>
      </c>
    </row>
    <row r="19" spans="1:10" s="2" customFormat="1" ht="14.25" customHeight="1">
      <c r="A19" s="414" t="s">
        <v>2959</v>
      </c>
      <c r="B19" s="414"/>
      <c r="C19" s="414"/>
      <c r="D19" s="414"/>
      <c r="E19" s="414"/>
      <c r="F19" s="414"/>
      <c r="G19" s="15">
        <v>138</v>
      </c>
      <c r="H19" s="16"/>
      <c r="I19" s="67">
        <v>407798</v>
      </c>
      <c r="J19" s="67">
        <v>459576</v>
      </c>
    </row>
    <row r="20" spans="1:10" s="2" customFormat="1" ht="14.25" customHeight="1">
      <c r="A20" s="385" t="s">
        <v>2494</v>
      </c>
      <c r="B20" s="385"/>
      <c r="C20" s="385"/>
      <c r="D20" s="385"/>
      <c r="E20" s="385"/>
      <c r="F20" s="385"/>
      <c r="G20" s="15">
        <v>139</v>
      </c>
      <c r="H20" s="16"/>
      <c r="I20" s="66">
        <f>SUM(I21:I23)</f>
        <v>3705979</v>
      </c>
      <c r="J20" s="66">
        <f>SUM(J21:J23)</f>
        <v>3950085</v>
      </c>
    </row>
    <row r="21" spans="1:10" s="2" customFormat="1" ht="14.25" customHeight="1">
      <c r="A21" s="414" t="s">
        <v>960</v>
      </c>
      <c r="B21" s="414"/>
      <c r="C21" s="414"/>
      <c r="D21" s="414"/>
      <c r="E21" s="414"/>
      <c r="F21" s="414"/>
      <c r="G21" s="15">
        <v>140</v>
      </c>
      <c r="H21" s="16"/>
      <c r="I21" s="67">
        <v>2317681</v>
      </c>
      <c r="J21" s="67">
        <v>2545168</v>
      </c>
    </row>
    <row r="22" spans="1:10" s="2" customFormat="1" ht="14.25" customHeight="1">
      <c r="A22" s="414" t="s">
        <v>1883</v>
      </c>
      <c r="B22" s="414"/>
      <c r="C22" s="414"/>
      <c r="D22" s="414"/>
      <c r="E22" s="414"/>
      <c r="F22" s="414"/>
      <c r="G22" s="15">
        <v>141</v>
      </c>
      <c r="H22" s="16"/>
      <c r="I22" s="67">
        <v>968598</v>
      </c>
      <c r="J22" s="67">
        <v>976667</v>
      </c>
    </row>
    <row r="23" spans="1:10" s="2" customFormat="1" ht="14.25" customHeight="1">
      <c r="A23" s="414" t="s">
        <v>1884</v>
      </c>
      <c r="B23" s="414"/>
      <c r="C23" s="414"/>
      <c r="D23" s="414"/>
      <c r="E23" s="414"/>
      <c r="F23" s="414"/>
      <c r="G23" s="15">
        <v>142</v>
      </c>
      <c r="H23" s="16"/>
      <c r="I23" s="67">
        <v>419700</v>
      </c>
      <c r="J23" s="67">
        <v>428250</v>
      </c>
    </row>
    <row r="24" spans="1:10" s="2" customFormat="1" ht="14.25" customHeight="1">
      <c r="A24" s="385" t="s">
        <v>1006</v>
      </c>
      <c r="B24" s="385"/>
      <c r="C24" s="385"/>
      <c r="D24" s="385"/>
      <c r="E24" s="385"/>
      <c r="F24" s="385"/>
      <c r="G24" s="15">
        <v>143</v>
      </c>
      <c r="H24" s="16"/>
      <c r="I24" s="67">
        <v>212982</v>
      </c>
      <c r="J24" s="67">
        <v>164968</v>
      </c>
    </row>
    <row r="25" spans="1:10" s="2" customFormat="1" ht="14.25" customHeight="1">
      <c r="A25" s="385" t="s">
        <v>1007</v>
      </c>
      <c r="B25" s="385"/>
      <c r="C25" s="385"/>
      <c r="D25" s="385"/>
      <c r="E25" s="385"/>
      <c r="F25" s="385"/>
      <c r="G25" s="15">
        <v>144</v>
      </c>
      <c r="H25" s="16"/>
      <c r="I25" s="67">
        <v>1036200</v>
      </c>
      <c r="J25" s="67">
        <v>1062109</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133974</v>
      </c>
      <c r="J36" s="67">
        <v>55639</v>
      </c>
    </row>
    <row r="37" spans="1:10" s="2" customFormat="1" ht="14.25" customHeight="1">
      <c r="A37" s="387" t="s">
        <v>2497</v>
      </c>
      <c r="B37" s="387"/>
      <c r="C37" s="387"/>
      <c r="D37" s="387"/>
      <c r="E37" s="387"/>
      <c r="F37" s="387"/>
      <c r="G37" s="15">
        <v>156</v>
      </c>
      <c r="H37" s="16"/>
      <c r="I37" s="66">
        <f>SUM(I38:I47)</f>
        <v>409</v>
      </c>
      <c r="J37" s="66">
        <f>SUM(J38:J47)</f>
        <v>233</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409</v>
      </c>
      <c r="J44" s="67">
        <v>233</v>
      </c>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5</v>
      </c>
      <c r="J48" s="66">
        <f>SUM(J49:J55)</f>
        <v>76</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5</v>
      </c>
      <c r="J51" s="67">
        <v>76</v>
      </c>
    </row>
    <row r="52" spans="1:10" s="2" customFormat="1" ht="14.25" customHeight="1">
      <c r="A52" s="413" t="s">
        <v>1090</v>
      </c>
      <c r="B52" s="413"/>
      <c r="C52" s="413"/>
      <c r="D52" s="413"/>
      <c r="E52" s="413"/>
      <c r="F52" s="413"/>
      <c r="G52" s="15">
        <v>171</v>
      </c>
      <c r="H52" s="16"/>
      <c r="I52" s="67"/>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32141375</v>
      </c>
      <c r="J60" s="66">
        <f>J8+J37+J56+J57</f>
        <v>34363989</v>
      </c>
    </row>
    <row r="61" spans="1:10" s="2" customFormat="1" ht="14.25" customHeight="1">
      <c r="A61" s="387" t="s">
        <v>2500</v>
      </c>
      <c r="B61" s="387"/>
      <c r="C61" s="387"/>
      <c r="D61" s="387"/>
      <c r="E61" s="387"/>
      <c r="F61" s="387"/>
      <c r="G61" s="15">
        <v>180</v>
      </c>
      <c r="H61" s="16"/>
      <c r="I61" s="66">
        <f>I14+I48+I58+I59</f>
        <v>31055979</v>
      </c>
      <c r="J61" s="66">
        <f>J14+J48+J58+J59</f>
        <v>32933132</v>
      </c>
    </row>
    <row r="62" spans="1:12" s="2" customFormat="1" ht="14.25" customHeight="1">
      <c r="A62" s="387" t="s">
        <v>2501</v>
      </c>
      <c r="B62" s="387"/>
      <c r="C62" s="387"/>
      <c r="D62" s="387"/>
      <c r="E62" s="387"/>
      <c r="F62" s="387"/>
      <c r="G62" s="15">
        <v>181</v>
      </c>
      <c r="H62" s="16"/>
      <c r="I62" s="66">
        <f>I60-I61</f>
        <v>1085396</v>
      </c>
      <c r="J62" s="66">
        <f>J60-J61</f>
        <v>1430857</v>
      </c>
      <c r="L62" s="2" t="s">
        <v>1209</v>
      </c>
    </row>
    <row r="63" spans="1:10" s="2" customFormat="1" ht="14.25" customHeight="1">
      <c r="A63" s="413" t="s">
        <v>2502</v>
      </c>
      <c r="B63" s="413"/>
      <c r="C63" s="413"/>
      <c r="D63" s="413"/>
      <c r="E63" s="413"/>
      <c r="F63" s="413"/>
      <c r="G63" s="15">
        <v>182</v>
      </c>
      <c r="H63" s="16"/>
      <c r="I63" s="66">
        <f>IF(I60&gt;I61,I60-I61,0)</f>
        <v>1085396</v>
      </c>
      <c r="J63" s="66">
        <f>IF(J60&gt;J61,J60-J61,0)</f>
        <v>1430857</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198602</v>
      </c>
      <c r="J65" s="67">
        <v>259573</v>
      </c>
      <c r="L65" s="2" t="s">
        <v>1209</v>
      </c>
    </row>
    <row r="66" spans="1:12" s="2" customFormat="1" ht="14.25" customHeight="1">
      <c r="A66" s="387" t="s">
        <v>2504</v>
      </c>
      <c r="B66" s="387"/>
      <c r="C66" s="387"/>
      <c r="D66" s="387"/>
      <c r="E66" s="387"/>
      <c r="F66" s="387"/>
      <c r="G66" s="15">
        <v>185</v>
      </c>
      <c r="H66" s="16"/>
      <c r="I66" s="66">
        <f>I62-I65</f>
        <v>886794</v>
      </c>
      <c r="J66" s="66">
        <f>J62-J65</f>
        <v>1171284</v>
      </c>
      <c r="L66" s="2" t="s">
        <v>1209</v>
      </c>
    </row>
    <row r="67" spans="1:10" s="2" customFormat="1" ht="14.25" customHeight="1">
      <c r="A67" s="413" t="s">
        <v>2505</v>
      </c>
      <c r="B67" s="413"/>
      <c r="C67" s="413"/>
      <c r="D67" s="413"/>
      <c r="E67" s="413"/>
      <c r="F67" s="413"/>
      <c r="G67" s="15">
        <v>186</v>
      </c>
      <c r="H67" s="16"/>
      <c r="I67" s="66">
        <f>IF(I66&gt;0,I66,0)</f>
        <v>886794</v>
      </c>
      <c r="J67" s="66">
        <f>IF(J66&gt;0,J66,0)</f>
        <v>1171284</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0:F20"/>
    <mergeCell ref="A39:F39"/>
    <mergeCell ref="A40:F40"/>
    <mergeCell ref="A38:F38"/>
    <mergeCell ref="A35:F35"/>
    <mergeCell ref="A45:F45"/>
    <mergeCell ref="A25:F25"/>
    <mergeCell ref="A41:F41"/>
    <mergeCell ref="A28:F28"/>
    <mergeCell ref="A30:F30"/>
    <mergeCell ref="A33:F33"/>
    <mergeCell ref="A56:F56"/>
    <mergeCell ref="A61:F61"/>
    <mergeCell ref="A48:F48"/>
    <mergeCell ref="A46:F46"/>
    <mergeCell ref="A47:F47"/>
    <mergeCell ref="A49:F49"/>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2" activePane="bottomLeft" state="frozen"/>
      <selection pane="topLeft" activeCell="A1" sqref="A1"/>
      <selection pane="bottomLeft" activeCell="J89" sqref="J89"/>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61339564854; LJEKARNE KOPRIVNICA</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v>29216454</v>
      </c>
      <c r="J26" s="73">
        <v>31173009</v>
      </c>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29216454</v>
      </c>
      <c r="J37" s="90">
        <v>31173009</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64739</v>
      </c>
      <c r="J50" s="73">
        <v>58659</v>
      </c>
    </row>
    <row r="51" spans="1:10" s="2" customFormat="1" ht="24.75" customHeight="1">
      <c r="A51" s="413" t="s">
        <v>2106</v>
      </c>
      <c r="B51" s="413"/>
      <c r="C51" s="413"/>
      <c r="D51" s="413"/>
      <c r="E51" s="413"/>
      <c r="F51" s="413"/>
      <c r="G51" s="426"/>
      <c r="H51" s="15">
        <v>263</v>
      </c>
      <c r="I51" s="73">
        <v>12036</v>
      </c>
      <c r="J51" s="73">
        <v>11603</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v>38610</v>
      </c>
      <c r="J55" s="73">
        <v>55537</v>
      </c>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v>41726</v>
      </c>
      <c r="J62" s="73">
        <v>34416</v>
      </c>
    </row>
    <row r="63" spans="1:10" s="2" customFormat="1" ht="13.5" customHeight="1">
      <c r="A63" s="413" t="s">
        <v>2821</v>
      </c>
      <c r="B63" s="413"/>
      <c r="C63" s="413"/>
      <c r="D63" s="413"/>
      <c r="E63" s="413"/>
      <c r="F63" s="413"/>
      <c r="G63" s="426"/>
      <c r="H63" s="15">
        <v>275</v>
      </c>
      <c r="I63" s="73">
        <v>2400</v>
      </c>
      <c r="J63" s="73">
        <v>9325</v>
      </c>
    </row>
    <row r="64" spans="1:10" s="2" customFormat="1" ht="13.5" customHeight="1">
      <c r="A64" s="413" t="s">
        <v>2822</v>
      </c>
      <c r="B64" s="413"/>
      <c r="C64" s="413"/>
      <c r="D64" s="413"/>
      <c r="E64" s="413"/>
      <c r="F64" s="413"/>
      <c r="G64" s="426"/>
      <c r="H64" s="15">
        <v>276</v>
      </c>
      <c r="I64" s="73">
        <v>79022</v>
      </c>
      <c r="J64" s="73">
        <v>71935</v>
      </c>
    </row>
    <row r="65" spans="1:10" s="2" customFormat="1" ht="13.5" customHeight="1">
      <c r="A65" s="413" t="s">
        <v>642</v>
      </c>
      <c r="B65" s="413"/>
      <c r="C65" s="413"/>
      <c r="D65" s="413"/>
      <c r="E65" s="413"/>
      <c r="F65" s="413"/>
      <c r="G65" s="426"/>
      <c r="H65" s="15">
        <v>277</v>
      </c>
      <c r="I65" s="73">
        <v>489143</v>
      </c>
      <c r="J65" s="73">
        <v>659235</v>
      </c>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409</v>
      </c>
      <c r="J73" s="90">
        <v>233</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5</v>
      </c>
      <c r="J76" s="74">
        <v>76</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38368</v>
      </c>
      <c r="J78" s="220">
        <f>SUM(J79:J82)</f>
        <v>16408</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v>38368</v>
      </c>
      <c r="J80" s="73">
        <v>16408</v>
      </c>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5</v>
      </c>
      <c r="J88" s="92">
        <v>0</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61339564854; LJEKARNE KOPRIVNICA</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61339564854; LJEKARNE KOPRIVNICA</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45:F45"/>
    <mergeCell ref="A43:F43"/>
    <mergeCell ref="A32:F32"/>
    <mergeCell ref="A35:F35"/>
    <mergeCell ref="A47:F47"/>
    <mergeCell ref="A33:F33"/>
    <mergeCell ref="A41:F41"/>
    <mergeCell ref="A42:F42"/>
    <mergeCell ref="A36:F36"/>
    <mergeCell ref="A49:F49"/>
    <mergeCell ref="A37:F37"/>
    <mergeCell ref="A39:F39"/>
    <mergeCell ref="A38:J38"/>
    <mergeCell ref="A40:F40"/>
    <mergeCell ref="A46:F46"/>
    <mergeCell ref="A44:F44"/>
    <mergeCell ref="A34:F34"/>
    <mergeCell ref="A54:F54"/>
    <mergeCell ref="A53:F53"/>
    <mergeCell ref="A50:F50"/>
    <mergeCell ref="A48:F48"/>
    <mergeCell ref="A51:F51"/>
    <mergeCell ref="A52:F52"/>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61339564854; LJEKARNE KOPRIVNICA</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Ana</cp:lastModifiedBy>
  <cp:lastPrinted>2022-02-27T16:40:35Z</cp:lastPrinted>
  <dcterms:created xsi:type="dcterms:W3CDTF">2008-10-17T11:51:54Z</dcterms:created>
  <dcterms:modified xsi:type="dcterms:W3CDTF">2022-02-27T17:45:56Z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